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rmuttac-my.sharepoint.com/personal/kanjana_c_rmutt_ac_th/Documents/Rom/งานงบประมาณและแผน (รอม)/คำเสนอขอรายได้ -คู่มืองบรายได้ 2568/5. คู่มือเงินรายได้ปี 2568 คณะบริหารธุรกิจ/"/>
    </mc:Choice>
  </mc:AlternateContent>
  <xr:revisionPtr revIDLastSave="23" documentId="11_D5B0C28579C84F3FFEA2D73DD46F6935C73BDF54" xr6:coauthVersionLast="47" xr6:coauthVersionMax="47" xr10:uidLastSave="{FBB24125-6B69-4092-AF44-5A6A8CEAD785}"/>
  <bookViews>
    <workbookView xWindow="-120" yWindow="-120" windowWidth="29040" windowHeight="15840" xr2:uid="{00000000-000D-0000-FFFF-FFFF00000000}"/>
  </bookViews>
  <sheets>
    <sheet name="บริหารธุรกิจ" sheetId="5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</definedName>
    <definedName name="invest">#REF!,#REF!</definedName>
    <definedName name="invest_1000up">#REF!,#REF!</definedName>
    <definedName name="_xlnm.Print_Area" localSheetId="0">บริหารธุรกิจ!$A$1:$AI$54</definedName>
    <definedName name="_xlnm.Print_Area">#REF!</definedName>
    <definedName name="PRINT_AREA_ME">#REF!</definedName>
    <definedName name="PRINT_AREA_MI">#REF!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5" l="1"/>
  <c r="X8" i="5"/>
  <c r="X14" i="5" s="1"/>
  <c r="X7" i="5"/>
  <c r="X15" i="5" l="1"/>
  <c r="X16" i="5" l="1"/>
  <c r="X17" i="5" s="1"/>
  <c r="X12" i="5"/>
  <c r="X13" i="5"/>
  <c r="Q10" i="5" l="1"/>
  <c r="AH10" i="5"/>
  <c r="E50" i="5" l="1"/>
  <c r="E53" i="5" s="1"/>
  <c r="K41" i="5"/>
  <c r="K43" i="5" s="1"/>
  <c r="K32" i="5"/>
  <c r="E27" i="5"/>
  <c r="K19" i="5"/>
  <c r="E14" i="5"/>
  <c r="K8" i="5"/>
  <c r="E8" i="5"/>
  <c r="K44" i="5" l="1"/>
  <c r="K42" i="5"/>
  <c r="E29" i="5"/>
  <c r="E30" i="5" s="1"/>
  <c r="E31" i="5" s="1"/>
  <c r="K9" i="5"/>
  <c r="K10" i="5" s="1"/>
  <c r="E51" i="5"/>
  <c r="E52" i="5"/>
  <c r="E47" i="5" l="1"/>
  <c r="E46" i="5" s="1"/>
  <c r="E45" i="5" s="1"/>
  <c r="K13" i="5"/>
  <c r="K34" i="5"/>
  <c r="E43" i="5"/>
  <c r="E41" i="5"/>
  <c r="E38" i="5"/>
  <c r="E42" i="5"/>
  <c r="E40" i="5"/>
  <c r="E39" i="5"/>
  <c r="E34" i="5" l="1"/>
  <c r="E33" i="5" s="1"/>
  <c r="K35" i="5"/>
  <c r="K37" i="5"/>
  <c r="K36" i="5"/>
  <c r="K62" i="5" s="1"/>
  <c r="K64" i="5" s="1"/>
  <c r="K12" i="5"/>
  <c r="K38" i="5" l="1"/>
  <c r="Q33" i="5" l="1"/>
  <c r="AC6" i="5" l="1"/>
  <c r="AH6" i="5"/>
  <c r="AH8" i="5" l="1"/>
  <c r="AH9" i="5" s="1"/>
  <c r="AH15" i="5" s="1"/>
  <c r="AC8" i="5"/>
  <c r="AC9" i="5" s="1"/>
  <c r="AC15" i="5" s="1"/>
  <c r="AC65" i="5" l="1"/>
  <c r="AC67" i="5" s="1"/>
  <c r="Q20" i="5" l="1"/>
  <c r="Q42" i="5" l="1"/>
  <c r="Q45" i="5" s="1"/>
  <c r="Q8" i="5" l="1"/>
  <c r="Q43" i="5"/>
  <c r="Q44" i="5"/>
  <c r="Q9" i="5" l="1"/>
  <c r="Q13" i="5" l="1"/>
  <c r="Q14" i="5" s="1"/>
  <c r="Q35" i="5"/>
  <c r="Q37" i="5" l="1"/>
  <c r="Q36" i="5"/>
  <c r="Q38" i="5"/>
  <c r="Q39" i="5" l="1"/>
  <c r="Q62" i="5" s="1"/>
  <c r="Q64" i="5" s="1"/>
  <c r="AC11" i="5" l="1"/>
  <c r="AC12" i="5" s="1"/>
  <c r="AC21" i="5" s="1"/>
  <c r="AC17" i="5" l="1"/>
  <c r="AC20" i="5" l="1"/>
  <c r="AC19" i="5"/>
  <c r="AC18" i="5" s="1"/>
  <c r="AC22" i="5"/>
  <c r="AC23" i="5" s="1"/>
  <c r="AC62" i="5" s="1"/>
  <c r="AC64" i="5" s="1"/>
  <c r="AC16" i="5"/>
  <c r="AH11" i="5" l="1"/>
  <c r="AH12" i="5" s="1"/>
  <c r="AH17" i="5" l="1"/>
  <c r="AH21" i="5"/>
  <c r="AH20" i="5" l="1"/>
  <c r="AH19" i="5"/>
  <c r="AH18" i="5" s="1"/>
  <c r="AH16" i="5"/>
  <c r="AH22" i="5" l="1"/>
  <c r="AH23" i="5" s="1"/>
  <c r="X60" i="5"/>
  <c r="X62" i="5" s="1"/>
</calcChain>
</file>

<file path=xl/sharedStrings.xml><?xml version="1.0" encoding="utf-8"?>
<sst xmlns="http://schemas.openxmlformats.org/spreadsheetml/2006/main" count="355" uniqueCount="108">
  <si>
    <t>ระดับปริญญาตรี ภาคปกติ</t>
  </si>
  <si>
    <t>ระดับปริญญาตรี ภาคพิเศษ</t>
  </si>
  <si>
    <t>ระดับปริญญาโท ภาคพิเศษ</t>
  </si>
  <si>
    <t>ระดับปริญญาโท ภาคปกติ</t>
  </si>
  <si>
    <t>บาท</t>
  </si>
  <si>
    <t>1. ประมาณการรายรับ</t>
  </si>
  <si>
    <t xml:space="preserve">    หัก งบประกันความเสี่ยง 10 %</t>
  </si>
  <si>
    <t>1.1 รายรับจากค่าสนับสนุนการศึกษา</t>
  </si>
  <si>
    <t>2. ประมาณการรายจ่าย</t>
  </si>
  <si>
    <t xml:space="preserve">    รายรับที่นำมาใช้ตั้งงบประมาณรายจ่าย</t>
  </si>
  <si>
    <t>1.2 รายรับจากค่าบำรุงการศึกษา ค่าลงทะเบียนและค่าธรรมเนียมการศึกษา</t>
  </si>
  <si>
    <t>2.1 วงเงินที่คณะนำสมทบมหาวิทยาลัย 20 %</t>
  </si>
  <si>
    <t>2.2 จัดสรรให้หน่วยงาน 80 %</t>
  </si>
  <si>
    <t>2. วงเงินที่คณะนำสมทบมหาวิทยาลัย 25 %</t>
  </si>
  <si>
    <t>รายการ</t>
  </si>
  <si>
    <t>อัตราต่อคน</t>
  </si>
  <si>
    <t>เป็นเงิน</t>
  </si>
  <si>
    <t>3. จัดสรรให้หน่วยงาน 75 %</t>
  </si>
  <si>
    <t>2.1 รายจ่ายจากค่าสนับสนุนการศึกษา</t>
  </si>
  <si>
    <t>ค่าปฐมนิเทศ</t>
  </si>
  <si>
    <t>แรกเข้า</t>
  </si>
  <si>
    <t>3.1 ค่าธรรมเนียมในระบบเหมาจ่าย ที่จัดสรรให้คณะ</t>
  </si>
  <si>
    <t>2.2 รายจ่ายจากค่าบำรุงการศึกษา ค่าลงทะเบียนและค่าธรรมเนียมการศึกษา</t>
  </si>
  <si>
    <t>ต่อภาคการศึกษา</t>
  </si>
  <si>
    <t>2.2.1 วงเงินที่คณะนำสมทบมหาวิทยาลัย 20 %</t>
  </si>
  <si>
    <t>รวมทั้งสิ้น</t>
  </si>
  <si>
    <t>2.2.2  จัดสรรให้หน่วยงาน 80 %</t>
  </si>
  <si>
    <t>3. หักค่าธรรมเนียมในระบบเหมาจ่าย ที่จัดสรรไว้ส่วนกลางมหาวิทยาลัย</t>
  </si>
  <si>
    <t>3.2  ค่าธรรมเนียมในระบบเหมาจ่าย ที่จัดสรรไว้ส่วนกลางมหาวิทยาลัย</t>
  </si>
  <si>
    <t xml:space="preserve">คู่มือนักศึกษา </t>
  </si>
  <si>
    <t xml:space="preserve">ค่าประกันอุบัติเหตุ </t>
  </si>
  <si>
    <t>ต่อปี</t>
  </si>
  <si>
    <t xml:space="preserve">ค่ากิจกรรมนักศึกษา </t>
  </si>
  <si>
    <t xml:space="preserve">ค่าตรวจสุขภาพ นศ. </t>
  </si>
  <si>
    <t xml:space="preserve">3.3  สมทบค่าสาธารณูปโภคมหาวิทยาลัย 7 % </t>
  </si>
  <si>
    <t>6. วงเงินที่คณะนำสมทบค่าใช้จ่ายส่วนกลางมหาวิทยาลัย</t>
  </si>
  <si>
    <t>3.6  วงเงินที่คณะตั้งงบรายจ่าย</t>
  </si>
  <si>
    <t>คณะบริหารธุรกิจ</t>
  </si>
  <si>
    <t>ระดับปริญญาตรี นานาชาติ</t>
  </si>
  <si>
    <t>ระดับปริญญาเอก ภาคพิเศษ</t>
  </si>
  <si>
    <t xml:space="preserve">3.4  สมทบกองทุนส่งเสริมงานวิจัย </t>
  </si>
  <si>
    <t xml:space="preserve">3.5  สมทบกองทุนพัฒนานักศึกษา </t>
  </si>
  <si>
    <t xml:space="preserve">3.5  สมทบกองทุนพัฒนาบุคลากร </t>
  </si>
  <si>
    <t>คงเหลือรายรับที่นำจัดสรรตามเกณฑ์เงินรายได้</t>
  </si>
  <si>
    <t>หัก รายรับฝึกประสบการณ์วิชาชีพ</t>
  </si>
  <si>
    <t>เกณฑ์การจัดสรรค่าฝึกประสบการณ์วิชาชีพ</t>
  </si>
  <si>
    <t>จัดสรรให้คณะ 70%</t>
  </si>
  <si>
    <t>สมทบมหาวิทยาลัย 20%</t>
  </si>
  <si>
    <t>สมทบกองทุนฝึกประสบการณ์วิชาชีพ 10%</t>
  </si>
  <si>
    <t>รายรับค่าลงทะเบียนฝึกประสบการณ์วิชาชีพ</t>
  </si>
  <si>
    <t>ค่าบำรุงห้องสมุดและเทคโนโลยีสารสนเทศ</t>
  </si>
  <si>
    <t xml:space="preserve">3.7 ปรับลดวงเงิน กรณี ที่คณะประมาณการรายรับน้อยกว่ารายรับจริง (เงินประกันความเสี่ยง) </t>
  </si>
  <si>
    <t xml:space="preserve">     ประจำปีงบประมาณ 2561</t>
  </si>
  <si>
    <t xml:space="preserve">3. ปรับลดวงเงิน กรณี ที่คณะประมาณการรายรับน้อยกว่ารายรับจริง (เงินประกันความเสี่ยง) </t>
  </si>
  <si>
    <t xml:space="preserve">    ประจำปีงบประมาณ 2561</t>
  </si>
  <si>
    <t xml:space="preserve">     -  ปรับลด วงเงินค่าสนับสนุนการศึกษา</t>
  </si>
  <si>
    <t>3.1 วงเงินคณะตั้งงบรายจ่าย</t>
  </si>
  <si>
    <t xml:space="preserve">      - ปรับลด วงเงินตั้งงบรายจ่าย</t>
  </si>
  <si>
    <t xml:space="preserve">      - คงเหลือ วงเงินที่คณะตั้งงบรายจ่าย</t>
  </si>
  <si>
    <t xml:space="preserve">     -  คงเหลือ รายจ่ายค่าสนับสนุนการศึกษา</t>
  </si>
  <si>
    <t>3.2 รายจ่ายค่าสนับสนุนการศึกษา</t>
  </si>
  <si>
    <t xml:space="preserve">     - คงเหลือ วงเงินที่คณะตั้งงบรายจ่าย</t>
  </si>
  <si>
    <t xml:space="preserve">     - วงเงินคณะตั้งงบรายจ่าย</t>
  </si>
  <si>
    <t xml:space="preserve">     - ปรับลด วงเงินคณะตั้งงบรายจ่าย</t>
  </si>
  <si>
    <t xml:space="preserve">ค่าใช้จ่ายในการให้บริการ นศ.เช่น รถบริการ </t>
  </si>
  <si>
    <t xml:space="preserve">     -  วงเงินที่ตั้งงบรายจ่ายของคณะ</t>
  </si>
  <si>
    <t xml:space="preserve">     -  ปรับลด วงเงินตั้งงบรายจ่าย</t>
  </si>
  <si>
    <t xml:space="preserve">     -  คงเหลือ วงเงินที่คณะตั้งงบรายจ่าย</t>
  </si>
  <si>
    <t>2.2.1 ค่าธรรมเนียมในระบบเหมาจ่าย ที่จัดสรรให้คณะ</t>
  </si>
  <si>
    <t xml:space="preserve">2.2.8  ปรับลดวงเงิน กรณี ที่คณะประมาณการรายรับน้อยกว่ารายรับจริง (เงินประกันความเสี่ยง) </t>
  </si>
  <si>
    <t xml:space="preserve">          ประจำปีงบประมาณ 2561</t>
  </si>
  <si>
    <t xml:space="preserve">          - วงเงินคณะตั้งงบรายจ่าย</t>
  </si>
  <si>
    <t xml:space="preserve">          - ปรับลด วงเงินคณะตั้งงบรายจ่าย</t>
  </si>
  <si>
    <t xml:space="preserve">          - คงเหลือ วงเงินที่คณะตั้งงบรายจ่าย</t>
  </si>
  <si>
    <t xml:space="preserve">    รายรับค่าสนับสนุนการศึกษา</t>
  </si>
  <si>
    <t>4. วงเงินตั้งงบประมาณรายจ่าย หลังหักค่าใช้จ่ายต่อหัว (4=1-2-3)</t>
  </si>
  <si>
    <t xml:space="preserve">    4.1 วงเงินตั้งงบรายจ่ายของส่วนกลาง 40%</t>
  </si>
  <si>
    <t>5. ค่าใช้จ่ายของคณะ/วิทยาลัย</t>
  </si>
  <si>
    <t xml:space="preserve">    4.1 วงเงินตั้งงบรายจ่ายของคณะ/วิทยาลัย 60%</t>
  </si>
  <si>
    <t>2. หักค่าธรรมเนียมในระบบเหมาจ่าย ที่จัดสรรให้คณะ/วิทยาลัย</t>
  </si>
  <si>
    <t xml:space="preserve">   5.1 คณะ/วิทยาลัย ตั้งงบรายจ่าย </t>
  </si>
  <si>
    <t xml:space="preserve">   5.2 ค่าตอบแทนเงินประจำตำแหน่งผู้บริหาร</t>
  </si>
  <si>
    <t xml:space="preserve">   5.3 ค่าตอบแทนผู้ดำรงตำแหน่งผู้บริหาร</t>
  </si>
  <si>
    <t xml:space="preserve">   5.4 ค่าตอบแทนรายเดือนหัวหน้าภาค/สาขาวิชา</t>
  </si>
  <si>
    <t xml:space="preserve">   5.5 เงินประกันความเสี่ยง 5% (เก็บไว้ที่คณะ/วิทยาลัย)
</t>
  </si>
  <si>
    <t xml:space="preserve">   5.6 เก็บสะสมเป็นเงินทุนสำรองของคณะ/วิทยาลัย 5%  (เก็บไว้ที่คณะ/วิทยาลัย)
</t>
  </si>
  <si>
    <t xml:space="preserve">   5.7 งบกลางคณะ 5 %  (เก็บไว้ที่คณะ/วิทยาลัย)
</t>
  </si>
  <si>
    <t xml:space="preserve">   5.8 กองทุนส่งเสริมงานวิจัย (2.5%, 2% , 1.5%) (Share)
</t>
  </si>
  <si>
    <t xml:space="preserve">   5.9 กองทุนพัฒนานักศึกษา  (2.5%, 2% , 1.5%)  (Share)</t>
  </si>
  <si>
    <t xml:space="preserve">  5.10 กองทุนพัฒนาบุคลากร  (2.5%, 2% , 1.5%)  (Share)</t>
  </si>
  <si>
    <t xml:space="preserve">    6.1 ค่าใช้จ่ายบริหารจัดการส่วนกลาง</t>
  </si>
  <si>
    <t xml:space="preserve">    6.2 ค่าสาธารณูปโภค 7 % </t>
  </si>
  <si>
    <t>ค่าบำรุง ICT (ส่วนกลาง)</t>
  </si>
  <si>
    <t>เงินทุนสำรองมหาวิทยาลัย</t>
  </si>
  <si>
    <t>วงเงิน (เบื้องต้น) ที่ใช้จัดทำประมาณการรายจ่าย งบประมาณเงินรายได้ประจำปี 2568</t>
  </si>
  <si>
    <t xml:space="preserve">    2.1.2 สมทบกองทุนส่งเสริมการศึกษาระดับบัณฑิตศึกษา 8%</t>
  </si>
  <si>
    <t xml:space="preserve">    2.1.1 สมทบมหาวิทยาลัย</t>
  </si>
  <si>
    <t xml:space="preserve">    2.2.2  วงเงินที่คณะตั้งงบรายจ่าย</t>
  </si>
  <si>
    <t xml:space="preserve">       - สมทบมหาวิทยาลัย</t>
  </si>
  <si>
    <t xml:space="preserve">       - สมทบกองทุนส่งเสริมการศึกษาระดับบัณฑิตศึกษา 8%</t>
  </si>
  <si>
    <t xml:space="preserve">       - สมทบค่าสาธารณูปโภคมหาวิทยาลัย 7 % </t>
  </si>
  <si>
    <t xml:space="preserve">       - สมทบกองทุนส่งเสริมการศึกษาระดับบัณฑิตศึกษา 1%</t>
  </si>
  <si>
    <t xml:space="preserve">       - วงเงินที่คณะตั้งงบรายจ่าย</t>
  </si>
  <si>
    <t xml:space="preserve">    หัก รายรับฝึกประสบการณ์วิชาชีพ</t>
  </si>
  <si>
    <t xml:space="preserve">    2.1.3  สมทบค่าสาธารณูปโภคมหาวิทยาลัย 7 % </t>
  </si>
  <si>
    <t xml:space="preserve">    2.2.1  สมทบกองทุนส่งเสริมการศึกษาระดับบัณฑิตศึกษา 1%</t>
  </si>
  <si>
    <t>2.1 วงเงินที่คณะนำสมทบมหาวิทยาลัย 50 %</t>
  </si>
  <si>
    <t>2.2 วงเงินที่คณะตั้งงบรายจ่าย 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</si>
</sst>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0000&quot;  &quot;"/>
    <numFmt numFmtId="167" formatCode="#,##0.00&quot; F&quot;_);\(#,##0.00&quot; F&quot;\)"/>
    <numFmt numFmtId="168" formatCode="#,##0&quot; $&quot;;\-#,##0&quot; $&quot;"/>
    <numFmt numFmtId="169" formatCode="\ช\ช\:\น\น\:\ท\ท"/>
    <numFmt numFmtId="170" formatCode="\t0%"/>
    <numFmt numFmtId="171" formatCode="&quot;ฃ&quot;#,##0.00;\-&quot;ฃ&quot;#,##0.00"/>
    <numFmt numFmtId="172" formatCode="_-* #,##0.0_-;\-* #,##0.0_-;_-* &quot;-&quot;?_-;_-@_-"/>
    <numFmt numFmtId="173" formatCode="#,###,##0"/>
    <numFmt numFmtId="174" formatCode="#,##0_ ;\-#,##0\ "/>
  </numFmts>
  <fonts count="5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4"/>
      <name val="Cordia New"/>
      <family val="2"/>
    </font>
    <font>
      <sz val="10"/>
      <name val="Arial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4"/>
      <name val="AngsanaUPC"/>
      <family val="1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2"/>
      <name val="นูลมรผ"/>
      <charset val="129"/>
    </font>
    <font>
      <sz val="11"/>
      <color indexed="8"/>
      <name val="Calibri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8"/>
      <color indexed="62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u/>
      <sz val="16"/>
      <color theme="1"/>
      <name val="TH SarabunPSK"/>
      <family val="2"/>
    </font>
    <font>
      <b/>
      <sz val="16"/>
      <color rgb="FF0000CC"/>
      <name val="TH SarabunPSK"/>
      <family val="2"/>
    </font>
    <font>
      <sz val="16"/>
      <color rgb="FF0000CC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/>
      <bottom/>
      <diagonal/>
    </border>
  </borders>
  <cellStyleXfs count="30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6" fillId="0" borderId="4" applyFont="0" applyBorder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9" fontId="9" fillId="0" borderId="0"/>
    <xf numFmtId="0" fontId="10" fillId="0" borderId="0"/>
    <xf numFmtId="165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/>
    <xf numFmtId="167" fontId="11" fillId="0" borderId="0"/>
    <xf numFmtId="15" fontId="13" fillId="0" borderId="0"/>
    <xf numFmtId="168" fontId="11" fillId="0" borderId="0"/>
    <xf numFmtId="38" fontId="14" fillId="17" borderId="0" applyNumberFormat="0" applyBorder="0" applyAlignment="0" applyProtection="0"/>
    <xf numFmtId="0" fontId="15" fillId="0" borderId="0">
      <alignment horizontal="left"/>
    </xf>
    <xf numFmtId="0" fontId="16" fillId="0" borderId="5" applyNumberFormat="0" applyAlignment="0" applyProtection="0">
      <alignment horizontal="left" vertical="center"/>
    </xf>
    <xf numFmtId="0" fontId="16" fillId="0" borderId="6">
      <alignment horizontal="left" vertical="center"/>
    </xf>
    <xf numFmtId="10" fontId="14" fillId="18" borderId="3" applyNumberFormat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7" fillId="0" borderId="7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8" fillId="0" borderId="0"/>
    <xf numFmtId="171" fontId="18" fillId="0" borderId="0"/>
    <xf numFmtId="0" fontId="11" fillId="0" borderId="0"/>
    <xf numFmtId="0" fontId="11" fillId="0" borderId="0"/>
    <xf numFmtId="0" fontId="12" fillId="0" borderId="0"/>
    <xf numFmtId="0" fontId="1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Fill="0" applyBorder="0" applyProtection="0">
      <alignment horizontal="center" vertical="center"/>
    </xf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1" fillId="0" borderId="0">
      <alignment horizontal="center"/>
    </xf>
    <xf numFmtId="0" fontId="17" fillId="0" borderId="0"/>
    <xf numFmtId="0" fontId="21" fillId="1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1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9" applyNumberFormat="0" applyAlignment="0" applyProtection="0"/>
    <xf numFmtId="0" fontId="27" fillId="0" borderId="10" applyNumberFormat="0" applyFill="0" applyAlignment="0" applyProtection="0"/>
    <xf numFmtId="0" fontId="28" fillId="5" borderId="0" applyNumberFormat="0" applyBorder="0" applyAlignment="0" applyProtection="0"/>
    <xf numFmtId="9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30" fillId="0" borderId="0"/>
    <xf numFmtId="0" fontId="12" fillId="0" borderId="0"/>
    <xf numFmtId="0" fontId="11" fillId="0" borderId="0"/>
    <xf numFmtId="0" fontId="11" fillId="0" borderId="0"/>
    <xf numFmtId="0" fontId="31" fillId="8" borderId="8" applyNumberFormat="0" applyAlignment="0" applyProtection="0"/>
    <xf numFmtId="0" fontId="32" fillId="21" borderId="0" applyNumberFormat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4" borderId="0" applyNumberFormat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5" borderId="0" applyNumberFormat="0" applyBorder="0" applyAlignment="0" applyProtection="0"/>
    <xf numFmtId="0" fontId="36" fillId="19" borderId="12" applyNumberFormat="0" applyAlignment="0" applyProtection="0"/>
    <xf numFmtId="0" fontId="11" fillId="26" borderId="13" applyNumberFormat="0" applyFont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2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5" borderId="0" applyNumberFormat="0" applyBorder="0" applyAlignment="0" applyProtection="0"/>
    <xf numFmtId="0" fontId="34" fillId="4" borderId="0" applyNumberFormat="0" applyBorder="0" applyAlignment="0" applyProtection="0"/>
    <xf numFmtId="0" fontId="21" fillId="19" borderId="8" applyNumberFormat="0" applyAlignment="0" applyProtection="0"/>
    <xf numFmtId="0" fontId="26" fillId="20" borderId="9" applyNumberFormat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1" fillId="8" borderId="8" applyNumberFormat="0" applyAlignment="0" applyProtection="0"/>
    <xf numFmtId="0" fontId="27" fillId="0" borderId="10" applyNumberFormat="0" applyFill="0" applyAlignment="0" applyProtection="0"/>
    <xf numFmtId="0" fontId="32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1" fillId="0" borderId="0"/>
    <xf numFmtId="0" fontId="1" fillId="0" borderId="0"/>
    <xf numFmtId="0" fontId="11" fillId="26" borderId="13" applyNumberFormat="0" applyFont="0" applyAlignment="0" applyProtection="0"/>
    <xf numFmtId="0" fontId="36" fillId="19" borderId="12" applyNumberFormat="0" applyAlignment="0" applyProtection="0"/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1" fillId="27" borderId="8" applyNumberFormat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9" fillId="0" borderId="0"/>
    <xf numFmtId="0" fontId="12" fillId="0" borderId="0"/>
    <xf numFmtId="0" fontId="1" fillId="0" borderId="0"/>
    <xf numFmtId="0" fontId="1" fillId="0" borderId="0"/>
    <xf numFmtId="0" fontId="31" fillId="21" borderId="8" applyNumberFormat="0" applyAlignment="0" applyProtection="0"/>
    <xf numFmtId="0" fontId="33" fillId="0" borderId="17" applyNumberFormat="0" applyFill="0" applyAlignment="0" applyProtection="0"/>
    <xf numFmtId="0" fontId="8" fillId="15" borderId="0" applyNumberFormat="0" applyBorder="0" applyAlignment="0" applyProtection="0"/>
    <xf numFmtId="0" fontId="8" fillId="28" borderId="0" applyNumberFormat="0" applyBorder="0" applyAlignment="0" applyProtection="0"/>
    <xf numFmtId="0" fontId="36" fillId="27" borderId="12" applyNumberFormat="0" applyAlignment="0" applyProtection="0"/>
    <xf numFmtId="0" fontId="11" fillId="26" borderId="13" applyNumberFormat="0" applyFont="0" applyAlignment="0" applyProtection="0"/>
    <xf numFmtId="0" fontId="45" fillId="0" borderId="18" applyNumberFormat="0" applyFill="0" applyAlignment="0" applyProtection="0"/>
    <xf numFmtId="0" fontId="46" fillId="0" borderId="15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 applyBorder="1"/>
    <xf numFmtId="0" fontId="4" fillId="0" borderId="0" xfId="0" applyFont="1"/>
    <xf numFmtId="164" fontId="4" fillId="0" borderId="0" xfId="1" applyNumberFormat="1" applyFont="1"/>
    <xf numFmtId="164" fontId="3" fillId="0" borderId="0" xfId="1" applyNumberFormat="1" applyFont="1"/>
    <xf numFmtId="164" fontId="2" fillId="0" borderId="0" xfId="0" applyNumberFormat="1" applyFont="1"/>
    <xf numFmtId="0" fontId="5" fillId="0" borderId="0" xfId="0" applyFont="1"/>
    <xf numFmtId="164" fontId="2" fillId="0" borderId="0" xfId="1" applyNumberFormat="1" applyFont="1"/>
    <xf numFmtId="0" fontId="2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4" fontId="3" fillId="0" borderId="3" xfId="1" applyNumberFormat="1" applyFont="1" applyBorder="1"/>
    <xf numFmtId="164" fontId="3" fillId="0" borderId="0" xfId="0" applyNumberFormat="1" applyFont="1"/>
    <xf numFmtId="164" fontId="2" fillId="0" borderId="3" xfId="1" applyNumberFormat="1" applyFont="1" applyBorder="1"/>
    <xf numFmtId="0" fontId="2" fillId="0" borderId="0" xfId="0" applyFont="1" applyAlignment="1">
      <alignment horizontal="center"/>
    </xf>
    <xf numFmtId="164" fontId="3" fillId="0" borderId="0" xfId="1" applyNumberFormat="1" applyFont="1" applyBorder="1"/>
    <xf numFmtId="9" fontId="2" fillId="0" borderId="0" xfId="2" applyFont="1"/>
    <xf numFmtId="9" fontId="3" fillId="0" borderId="0" xfId="2" applyFont="1"/>
    <xf numFmtId="164" fontId="2" fillId="0" borderId="0" xfId="2" applyNumberFormat="1" applyFont="1"/>
    <xf numFmtId="43" fontId="3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40" fillId="0" borderId="0" xfId="1" applyNumberFormat="1" applyFont="1"/>
    <xf numFmtId="164" fontId="4" fillId="0" borderId="0" xfId="1" applyNumberFormat="1" applyFont="1" applyFill="1"/>
    <xf numFmtId="164" fontId="4" fillId="0" borderId="0" xfId="1" applyNumberFormat="1" applyFont="1" applyBorder="1"/>
    <xf numFmtId="17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1" applyNumberFormat="1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164" fontId="3" fillId="0" borderId="3" xfId="1" applyNumberFormat="1" applyFont="1" applyBorder="1" applyAlignment="1">
      <alignment vertical="top"/>
    </xf>
    <xf numFmtId="0" fontId="3" fillId="2" borderId="0" xfId="0" applyFont="1" applyFill="1" applyAlignment="1">
      <alignment vertical="top"/>
    </xf>
    <xf numFmtId="164" fontId="3" fillId="2" borderId="0" xfId="1" applyNumberFormat="1" applyFont="1" applyFill="1" applyAlignment="1">
      <alignment vertical="top"/>
    </xf>
    <xf numFmtId="164" fontId="2" fillId="0" borderId="3" xfId="1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164" fontId="5" fillId="0" borderId="0" xfId="1" applyNumberFormat="1" applyFont="1"/>
    <xf numFmtId="0" fontId="43" fillId="0" borderId="0" xfId="0" applyFont="1"/>
    <xf numFmtId="164" fontId="43" fillId="0" borderId="0" xfId="1" applyNumberFormat="1" applyFont="1" applyBorder="1"/>
    <xf numFmtId="0" fontId="43" fillId="2" borderId="0" xfId="0" applyFont="1" applyFill="1" applyAlignment="1">
      <alignment vertical="top"/>
    </xf>
    <xf numFmtId="164" fontId="43" fillId="2" borderId="0" xfId="0" applyNumberFormat="1" applyFont="1" applyFill="1" applyAlignment="1">
      <alignment vertical="top"/>
    </xf>
    <xf numFmtId="0" fontId="40" fillId="0" borderId="0" xfId="0" applyFont="1"/>
    <xf numFmtId="164" fontId="40" fillId="0" borderId="0" xfId="1" applyNumberFormat="1" applyFont="1" applyBorder="1"/>
    <xf numFmtId="0" fontId="43" fillId="0" borderId="0" xfId="0" applyFont="1" applyAlignment="1">
      <alignment horizontal="center"/>
    </xf>
    <xf numFmtId="164" fontId="43" fillId="0" borderId="0" xfId="1" applyNumberFormat="1" applyFont="1" applyBorder="1" applyAlignment="1">
      <alignment horizontal="center"/>
    </xf>
    <xf numFmtId="0" fontId="42" fillId="0" borderId="0" xfId="0" applyFont="1"/>
    <xf numFmtId="0" fontId="40" fillId="0" borderId="0" xfId="0" applyFont="1" applyAlignment="1">
      <alignment vertical="top"/>
    </xf>
    <xf numFmtId="164" fontId="40" fillId="0" borderId="0" xfId="1" applyNumberFormat="1" applyFont="1" applyFill="1"/>
    <xf numFmtId="164" fontId="43" fillId="0" borderId="0" xfId="1" applyNumberFormat="1" applyFont="1" applyFill="1"/>
    <xf numFmtId="0" fontId="41" fillId="0" borderId="0" xfId="0" applyFont="1" applyAlignment="1">
      <alignment vertical="top"/>
    </xf>
    <xf numFmtId="164" fontId="40" fillId="0" borderId="0" xfId="0" applyNumberFormat="1" applyFont="1"/>
    <xf numFmtId="164" fontId="43" fillId="0" borderId="0" xfId="0" applyNumberFormat="1" applyFont="1"/>
    <xf numFmtId="0" fontId="43" fillId="0" borderId="0" xfId="0" applyFont="1" applyAlignment="1">
      <alignment vertical="top" wrapText="1"/>
    </xf>
    <xf numFmtId="164" fontId="43" fillId="0" borderId="0" xfId="1" applyNumberFormat="1" applyFont="1"/>
    <xf numFmtId="0" fontId="43" fillId="0" borderId="0" xfId="0" applyFont="1" applyAlignment="1">
      <alignment vertical="top"/>
    </xf>
    <xf numFmtId="164" fontId="4" fillId="0" borderId="0" xfId="1" applyNumberFormat="1" applyFont="1" applyAlignment="1">
      <alignment vertical="top"/>
    </xf>
    <xf numFmtId="164" fontId="41" fillId="0" borderId="0" xfId="1" applyNumberFormat="1" applyFont="1" applyAlignment="1">
      <alignment vertical="top"/>
    </xf>
    <xf numFmtId="0" fontId="48" fillId="0" borderId="0" xfId="0" applyFont="1"/>
    <xf numFmtId="0" fontId="4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41" fillId="2" borderId="1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vertical="top"/>
    </xf>
    <xf numFmtId="0" fontId="41" fillId="2" borderId="6" xfId="0" applyFont="1" applyFill="1" applyBorder="1"/>
    <xf numFmtId="0" fontId="3" fillId="0" borderId="3" xfId="0" applyFont="1" applyBorder="1"/>
    <xf numFmtId="0" fontId="49" fillId="0" borderId="0" xfId="0" applyFont="1"/>
    <xf numFmtId="164" fontId="49" fillId="0" borderId="0" xfId="1" applyNumberFormat="1" applyFont="1"/>
    <xf numFmtId="0" fontId="50" fillId="0" borderId="0" xfId="0" applyFont="1"/>
    <xf numFmtId="0" fontId="41" fillId="2" borderId="0" xfId="0" applyFont="1" applyFill="1" applyAlignment="1">
      <alignment vertical="top"/>
    </xf>
    <xf numFmtId="0" fontId="41" fillId="2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164" fontId="41" fillId="0" borderId="0" xfId="1" applyNumberFormat="1" applyFont="1" applyFill="1" applyAlignment="1">
      <alignment vertical="top"/>
    </xf>
    <xf numFmtId="164" fontId="43" fillId="0" borderId="0" xfId="1" applyNumberFormat="1" applyFont="1" applyAlignment="1">
      <alignment vertical="top"/>
    </xf>
    <xf numFmtId="164" fontId="41" fillId="0" borderId="0" xfId="1" applyNumberFormat="1" applyFont="1" applyAlignment="1">
      <alignment vertical="top" wrapText="1"/>
    </xf>
    <xf numFmtId="0" fontId="49" fillId="2" borderId="0" xfId="0" applyFont="1" applyFill="1" applyAlignment="1">
      <alignment vertical="top"/>
    </xf>
    <xf numFmtId="0" fontId="49" fillId="0" borderId="0" xfId="0" applyFont="1" applyAlignment="1">
      <alignment vertical="top"/>
    </xf>
    <xf numFmtId="164" fontId="49" fillId="0" borderId="0" xfId="1" applyNumberFormat="1" applyFont="1" applyAlignment="1">
      <alignment vertical="top"/>
    </xf>
    <xf numFmtId="9" fontId="49" fillId="0" borderId="0" xfId="2" applyFont="1" applyAlignment="1">
      <alignment vertical="top"/>
    </xf>
    <xf numFmtId="9" fontId="50" fillId="0" borderId="0" xfId="2" applyFont="1" applyAlignment="1">
      <alignment vertical="top"/>
    </xf>
    <xf numFmtId="164" fontId="49" fillId="0" borderId="0" xfId="2" applyNumberFormat="1" applyFont="1" applyAlignment="1">
      <alignment vertical="top"/>
    </xf>
    <xf numFmtId="164" fontId="43" fillId="0" borderId="0" xfId="0" applyNumberFormat="1" applyFont="1" applyAlignment="1">
      <alignment vertical="top"/>
    </xf>
    <xf numFmtId="0" fontId="3" fillId="0" borderId="20" xfId="0" applyFont="1" applyBorder="1"/>
    <xf numFmtId="0" fontId="2" fillId="0" borderId="1" xfId="0" applyFont="1" applyBorder="1" applyAlignment="1">
      <alignment horizontal="center" vertical="top"/>
    </xf>
    <xf numFmtId="164" fontId="42" fillId="0" borderId="0" xfId="0" applyNumberFormat="1" applyFont="1"/>
    <xf numFmtId="0" fontId="2" fillId="0" borderId="6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300">
    <cellStyle name="1" xfId="3" xr:uid="{00000000-0005-0000-0000-000000000000}"/>
    <cellStyle name="20% - Accent1 2" xfId="146" xr:uid="{00000000-0005-0000-0000-000001000000}"/>
    <cellStyle name="20% - Accent2 2" xfId="147" xr:uid="{00000000-0005-0000-0000-000002000000}"/>
    <cellStyle name="20% - Accent3 2" xfId="148" xr:uid="{00000000-0005-0000-0000-000003000000}"/>
    <cellStyle name="20% - Accent4 2" xfId="149" xr:uid="{00000000-0005-0000-0000-000004000000}"/>
    <cellStyle name="20% - Accent5 2" xfId="150" xr:uid="{00000000-0005-0000-0000-000005000000}"/>
    <cellStyle name="20% - Accent6 2" xfId="151" xr:uid="{00000000-0005-0000-0000-000006000000}"/>
    <cellStyle name="20% - ส่วนที่ถูกเน้น1" xfId="4" xr:uid="{00000000-0005-0000-0000-000007000000}"/>
    <cellStyle name="20% - ส่วนที่ถูกเน้น1 2" xfId="152" xr:uid="{00000000-0005-0000-0000-000008000000}"/>
    <cellStyle name="20% - ส่วนที่ถูกเน้น2" xfId="5" xr:uid="{00000000-0005-0000-0000-000009000000}"/>
    <cellStyle name="20% - ส่วนที่ถูกเน้น2 2" xfId="153" xr:uid="{00000000-0005-0000-0000-00000A000000}"/>
    <cellStyle name="20% - ส่วนที่ถูกเน้น3" xfId="6" xr:uid="{00000000-0005-0000-0000-00000B000000}"/>
    <cellStyle name="20% - ส่วนที่ถูกเน้น3 2" xfId="154" xr:uid="{00000000-0005-0000-0000-00000C000000}"/>
    <cellStyle name="20% - ส่วนที่ถูกเน้น4" xfId="7" xr:uid="{00000000-0005-0000-0000-00000D000000}"/>
    <cellStyle name="20% - ส่วนที่ถูกเน้น4 2" xfId="155" xr:uid="{00000000-0005-0000-0000-00000E000000}"/>
    <cellStyle name="20% - ส่วนที่ถูกเน้น5" xfId="8" xr:uid="{00000000-0005-0000-0000-00000F000000}"/>
    <cellStyle name="20% - ส่วนที่ถูกเน้น6" xfId="9" xr:uid="{00000000-0005-0000-0000-000010000000}"/>
    <cellStyle name="20% - ส่วนที่ถูกเน้น6 2" xfId="156" xr:uid="{00000000-0005-0000-0000-000011000000}"/>
    <cellStyle name="40% - Accent1 2" xfId="157" xr:uid="{00000000-0005-0000-0000-000012000000}"/>
    <cellStyle name="40% - Accent2 2" xfId="158" xr:uid="{00000000-0005-0000-0000-000013000000}"/>
    <cellStyle name="40% - Accent3 2" xfId="159" xr:uid="{00000000-0005-0000-0000-000014000000}"/>
    <cellStyle name="40% - Accent4 2" xfId="160" xr:uid="{00000000-0005-0000-0000-000015000000}"/>
    <cellStyle name="40% - Accent5 2" xfId="161" xr:uid="{00000000-0005-0000-0000-000016000000}"/>
    <cellStyle name="40% - Accent6 2" xfId="162" xr:uid="{00000000-0005-0000-0000-000017000000}"/>
    <cellStyle name="40% - ส่วนที่ถูกเน้น1" xfId="10" xr:uid="{00000000-0005-0000-0000-000018000000}"/>
    <cellStyle name="40% - ส่วนที่ถูกเน้น1 2" xfId="163" xr:uid="{00000000-0005-0000-0000-000019000000}"/>
    <cellStyle name="40% - ส่วนที่ถูกเน้น2" xfId="11" xr:uid="{00000000-0005-0000-0000-00001A000000}"/>
    <cellStyle name="40% - ส่วนที่ถูกเน้น3" xfId="12" xr:uid="{00000000-0005-0000-0000-00001B000000}"/>
    <cellStyle name="40% - ส่วนที่ถูกเน้น3 2" xfId="164" xr:uid="{00000000-0005-0000-0000-00001C000000}"/>
    <cellStyle name="40% - ส่วนที่ถูกเน้น4" xfId="13" xr:uid="{00000000-0005-0000-0000-00001D000000}"/>
    <cellStyle name="40% - ส่วนที่ถูกเน้น4 2" xfId="165" xr:uid="{00000000-0005-0000-0000-00001E000000}"/>
    <cellStyle name="40% - ส่วนที่ถูกเน้น5" xfId="14" xr:uid="{00000000-0005-0000-0000-00001F000000}"/>
    <cellStyle name="40% - ส่วนที่ถูกเน้น6" xfId="15" xr:uid="{00000000-0005-0000-0000-000020000000}"/>
    <cellStyle name="40% - ส่วนที่ถูกเน้น6 2" xfId="166" xr:uid="{00000000-0005-0000-0000-000021000000}"/>
    <cellStyle name="60% - Accent1 2" xfId="167" xr:uid="{00000000-0005-0000-0000-000022000000}"/>
    <cellStyle name="60% - Accent2 2" xfId="168" xr:uid="{00000000-0005-0000-0000-000023000000}"/>
    <cellStyle name="60% - Accent3 2" xfId="169" xr:uid="{00000000-0005-0000-0000-000024000000}"/>
    <cellStyle name="60% - Accent4 2" xfId="170" xr:uid="{00000000-0005-0000-0000-000025000000}"/>
    <cellStyle name="60% - Accent5 2" xfId="171" xr:uid="{00000000-0005-0000-0000-000026000000}"/>
    <cellStyle name="60% - Accent6 2" xfId="172" xr:uid="{00000000-0005-0000-0000-000027000000}"/>
    <cellStyle name="60% - ส่วนที่ถูกเน้น1" xfId="16" xr:uid="{00000000-0005-0000-0000-000028000000}"/>
    <cellStyle name="60% - ส่วนที่ถูกเน้น1 2" xfId="173" xr:uid="{00000000-0005-0000-0000-000029000000}"/>
    <cellStyle name="60% - ส่วนที่ถูกเน้น2" xfId="17" xr:uid="{00000000-0005-0000-0000-00002A000000}"/>
    <cellStyle name="60% - ส่วนที่ถูกเน้น3" xfId="18" xr:uid="{00000000-0005-0000-0000-00002B000000}"/>
    <cellStyle name="60% - ส่วนที่ถูกเน้น3 2" xfId="174" xr:uid="{00000000-0005-0000-0000-00002C000000}"/>
    <cellStyle name="60% - ส่วนที่ถูกเน้น4" xfId="19" xr:uid="{00000000-0005-0000-0000-00002D000000}"/>
    <cellStyle name="60% - ส่วนที่ถูกเน้น4 2" xfId="175" xr:uid="{00000000-0005-0000-0000-00002E000000}"/>
    <cellStyle name="60% - ส่วนที่ถูกเน้น5" xfId="20" xr:uid="{00000000-0005-0000-0000-00002F000000}"/>
    <cellStyle name="60% - ส่วนที่ถูกเน้น6" xfId="21" xr:uid="{00000000-0005-0000-0000-000030000000}"/>
    <cellStyle name="60% - ส่วนที่ถูกเน้น6 2" xfId="176" xr:uid="{00000000-0005-0000-0000-000031000000}"/>
    <cellStyle name="75" xfId="22" xr:uid="{00000000-0005-0000-0000-000032000000}"/>
    <cellStyle name="Accent1 2" xfId="177" xr:uid="{00000000-0005-0000-0000-000033000000}"/>
    <cellStyle name="Accent2 2" xfId="178" xr:uid="{00000000-0005-0000-0000-000034000000}"/>
    <cellStyle name="Accent3 2" xfId="179" xr:uid="{00000000-0005-0000-0000-000035000000}"/>
    <cellStyle name="Accent4 2" xfId="180" xr:uid="{00000000-0005-0000-0000-000036000000}"/>
    <cellStyle name="Accent5 2" xfId="181" xr:uid="{00000000-0005-0000-0000-000037000000}"/>
    <cellStyle name="Accent6 2" xfId="182" xr:uid="{00000000-0005-0000-0000-000038000000}"/>
    <cellStyle name="Bad 2" xfId="183" xr:uid="{00000000-0005-0000-0000-000039000000}"/>
    <cellStyle name="Calculation 2" xfId="184" xr:uid="{00000000-0005-0000-0000-00003A000000}"/>
    <cellStyle name="category" xfId="23" xr:uid="{00000000-0005-0000-0000-00003B000000}"/>
    <cellStyle name="Check Cell 2" xfId="185" xr:uid="{00000000-0005-0000-0000-00003C000000}"/>
    <cellStyle name="Comma" xfId="1" builtinId="3"/>
    <cellStyle name="Comma 10" xfId="24" xr:uid="{00000000-0005-0000-0000-00003E000000}"/>
    <cellStyle name="Comma 10 2" xfId="186" xr:uid="{00000000-0005-0000-0000-00003F000000}"/>
    <cellStyle name="Comma 10 3" xfId="187" xr:uid="{00000000-0005-0000-0000-000040000000}"/>
    <cellStyle name="Comma 11" xfId="25" xr:uid="{00000000-0005-0000-0000-000041000000}"/>
    <cellStyle name="Comma 11 2" xfId="188" xr:uid="{00000000-0005-0000-0000-000042000000}"/>
    <cellStyle name="Comma 11 3" xfId="189" xr:uid="{00000000-0005-0000-0000-000043000000}"/>
    <cellStyle name="Comma 12" xfId="26" xr:uid="{00000000-0005-0000-0000-000044000000}"/>
    <cellStyle name="Comma 13" xfId="144" xr:uid="{00000000-0005-0000-0000-000045000000}"/>
    <cellStyle name="Comma 13 2" xfId="190" xr:uid="{00000000-0005-0000-0000-000046000000}"/>
    <cellStyle name="Comma 13 2 2" xfId="191" xr:uid="{00000000-0005-0000-0000-000047000000}"/>
    <cellStyle name="Comma 14" xfId="192" xr:uid="{00000000-0005-0000-0000-000048000000}"/>
    <cellStyle name="Comma 15" xfId="193" xr:uid="{00000000-0005-0000-0000-000049000000}"/>
    <cellStyle name="Comma 15 2" xfId="194" xr:uid="{00000000-0005-0000-0000-00004A000000}"/>
    <cellStyle name="Comma 16" xfId="195" xr:uid="{00000000-0005-0000-0000-00004B000000}"/>
    <cellStyle name="Comma 17" xfId="196" xr:uid="{00000000-0005-0000-0000-00004C000000}"/>
    <cellStyle name="Comma 18" xfId="197" xr:uid="{00000000-0005-0000-0000-00004D000000}"/>
    <cellStyle name="Comma 19" xfId="198" xr:uid="{00000000-0005-0000-0000-00004E000000}"/>
    <cellStyle name="Comma 2" xfId="27" xr:uid="{00000000-0005-0000-0000-00004F000000}"/>
    <cellStyle name="Comma 2 10" xfId="199" xr:uid="{00000000-0005-0000-0000-000050000000}"/>
    <cellStyle name="Comma 2 12" xfId="200" xr:uid="{00000000-0005-0000-0000-000051000000}"/>
    <cellStyle name="Comma 2 2" xfId="28" xr:uid="{00000000-0005-0000-0000-000052000000}"/>
    <cellStyle name="Comma 2 3" xfId="29" xr:uid="{00000000-0005-0000-0000-000053000000}"/>
    <cellStyle name="Comma 2 3 2" xfId="30" xr:uid="{00000000-0005-0000-0000-000054000000}"/>
    <cellStyle name="Comma 2 4" xfId="31" xr:uid="{00000000-0005-0000-0000-000055000000}"/>
    <cellStyle name="Comma 2 5" xfId="201" xr:uid="{00000000-0005-0000-0000-000056000000}"/>
    <cellStyle name="Comma 2 5 2" xfId="202" xr:uid="{00000000-0005-0000-0000-000057000000}"/>
    <cellStyle name="Comma 20" xfId="203" xr:uid="{00000000-0005-0000-0000-000058000000}"/>
    <cellStyle name="Comma 21" xfId="204" xr:uid="{00000000-0005-0000-0000-000059000000}"/>
    <cellStyle name="Comma 22" xfId="205" xr:uid="{00000000-0005-0000-0000-00005A000000}"/>
    <cellStyle name="Comma 3" xfId="32" xr:uid="{00000000-0005-0000-0000-00005B000000}"/>
    <cellStyle name="Comma 3 2" xfId="33" xr:uid="{00000000-0005-0000-0000-00005C000000}"/>
    <cellStyle name="Comma 3 2 2" xfId="206" xr:uid="{00000000-0005-0000-0000-00005D000000}"/>
    <cellStyle name="Comma 3 2 3" xfId="207" xr:uid="{00000000-0005-0000-0000-00005E000000}"/>
    <cellStyle name="Comma 3 4" xfId="208" xr:uid="{00000000-0005-0000-0000-00005F000000}"/>
    <cellStyle name="Comma 3 5" xfId="209" xr:uid="{00000000-0005-0000-0000-000060000000}"/>
    <cellStyle name="Comma 4" xfId="34" xr:uid="{00000000-0005-0000-0000-000061000000}"/>
    <cellStyle name="Comma 4 2" xfId="35" xr:uid="{00000000-0005-0000-0000-000062000000}"/>
    <cellStyle name="Comma 4 2 2" xfId="210" xr:uid="{00000000-0005-0000-0000-000063000000}"/>
    <cellStyle name="Comma 4 2 2 2" xfId="211" xr:uid="{00000000-0005-0000-0000-000064000000}"/>
    <cellStyle name="Comma 4 2 3" xfId="212" xr:uid="{00000000-0005-0000-0000-000065000000}"/>
    <cellStyle name="Comma 4 3" xfId="36" xr:uid="{00000000-0005-0000-0000-000066000000}"/>
    <cellStyle name="Comma 4 4" xfId="213" xr:uid="{00000000-0005-0000-0000-000067000000}"/>
    <cellStyle name="Comma 5" xfId="37" xr:uid="{00000000-0005-0000-0000-000068000000}"/>
    <cellStyle name="Comma 5 2" xfId="38" xr:uid="{00000000-0005-0000-0000-000069000000}"/>
    <cellStyle name="Comma 5 2 2" xfId="214" xr:uid="{00000000-0005-0000-0000-00006A000000}"/>
    <cellStyle name="Comma 5 2 3" xfId="215" xr:uid="{00000000-0005-0000-0000-00006B000000}"/>
    <cellStyle name="Comma 5 3" xfId="39" xr:uid="{00000000-0005-0000-0000-00006C000000}"/>
    <cellStyle name="Comma 5 4" xfId="216" xr:uid="{00000000-0005-0000-0000-00006D000000}"/>
    <cellStyle name="Comma 6" xfId="40" xr:uid="{00000000-0005-0000-0000-00006E000000}"/>
    <cellStyle name="Comma 6 2" xfId="41" xr:uid="{00000000-0005-0000-0000-00006F000000}"/>
    <cellStyle name="Comma 6 2 2" xfId="42" xr:uid="{00000000-0005-0000-0000-000070000000}"/>
    <cellStyle name="Comma 6 2 3" xfId="43" xr:uid="{00000000-0005-0000-0000-000071000000}"/>
    <cellStyle name="Comma 6 3" xfId="44" xr:uid="{00000000-0005-0000-0000-000072000000}"/>
    <cellStyle name="Comma 6 3 2" xfId="217" xr:uid="{00000000-0005-0000-0000-000073000000}"/>
    <cellStyle name="Comma 6 4" xfId="218" xr:uid="{00000000-0005-0000-0000-000074000000}"/>
    <cellStyle name="Comma 7" xfId="45" xr:uid="{00000000-0005-0000-0000-000075000000}"/>
    <cellStyle name="Comma 7 2" xfId="219" xr:uid="{00000000-0005-0000-0000-000076000000}"/>
    <cellStyle name="Comma 7 2 2" xfId="220" xr:uid="{00000000-0005-0000-0000-000077000000}"/>
    <cellStyle name="Comma 7 3" xfId="221" xr:uid="{00000000-0005-0000-0000-000078000000}"/>
    <cellStyle name="Comma 8" xfId="46" xr:uid="{00000000-0005-0000-0000-000079000000}"/>
    <cellStyle name="Comma 8 2" xfId="47" xr:uid="{00000000-0005-0000-0000-00007A000000}"/>
    <cellStyle name="Comma 8 3" xfId="222" xr:uid="{00000000-0005-0000-0000-00007B000000}"/>
    <cellStyle name="Comma 9" xfId="48" xr:uid="{00000000-0005-0000-0000-00007C000000}"/>
    <cellStyle name="Comma 9 2" xfId="223" xr:uid="{00000000-0005-0000-0000-00007D000000}"/>
    <cellStyle name="Comma 9 3" xfId="224" xr:uid="{00000000-0005-0000-0000-00007E000000}"/>
    <cellStyle name="comma zerodec" xfId="49" xr:uid="{00000000-0005-0000-0000-00007F000000}"/>
    <cellStyle name="Currency1" xfId="50" xr:uid="{00000000-0005-0000-0000-000080000000}"/>
    <cellStyle name="Date" xfId="51" xr:uid="{00000000-0005-0000-0000-000081000000}"/>
    <cellStyle name="Dollar (zero dec)" xfId="52" xr:uid="{00000000-0005-0000-0000-000082000000}"/>
    <cellStyle name="Explanatory Text 2" xfId="225" xr:uid="{00000000-0005-0000-0000-000083000000}"/>
    <cellStyle name="Good 2" xfId="226" xr:uid="{00000000-0005-0000-0000-000084000000}"/>
    <cellStyle name="Grey" xfId="53" xr:uid="{00000000-0005-0000-0000-000085000000}"/>
    <cellStyle name="HEADER" xfId="54" xr:uid="{00000000-0005-0000-0000-000086000000}"/>
    <cellStyle name="Header1" xfId="55" xr:uid="{00000000-0005-0000-0000-000087000000}"/>
    <cellStyle name="Header2" xfId="56" xr:uid="{00000000-0005-0000-0000-000088000000}"/>
    <cellStyle name="Heading 1 2" xfId="227" xr:uid="{00000000-0005-0000-0000-000089000000}"/>
    <cellStyle name="Heading 2 2" xfId="228" xr:uid="{00000000-0005-0000-0000-00008A000000}"/>
    <cellStyle name="Heading 3 2" xfId="229" xr:uid="{00000000-0005-0000-0000-00008B000000}"/>
    <cellStyle name="Heading 4 2" xfId="230" xr:uid="{00000000-0005-0000-0000-00008C000000}"/>
    <cellStyle name="Input [yellow]" xfId="57" xr:uid="{00000000-0005-0000-0000-00008D000000}"/>
    <cellStyle name="Input 2" xfId="231" xr:uid="{00000000-0005-0000-0000-00008E000000}"/>
    <cellStyle name="Linked Cell 2" xfId="232" xr:uid="{00000000-0005-0000-0000-00008F000000}"/>
    <cellStyle name="Milliers [0]_!!!GO" xfId="58" xr:uid="{00000000-0005-0000-0000-000090000000}"/>
    <cellStyle name="Milliers_!!!GO" xfId="59" xr:uid="{00000000-0005-0000-0000-000091000000}"/>
    <cellStyle name="Model" xfId="60" xr:uid="{00000000-0005-0000-0000-000092000000}"/>
    <cellStyle name="Mon้taire [0]_!!!GO" xfId="61" xr:uid="{00000000-0005-0000-0000-000093000000}"/>
    <cellStyle name="Mon้taire_!!!GO" xfId="62" xr:uid="{00000000-0005-0000-0000-000094000000}"/>
    <cellStyle name="Neutral 2" xfId="233" xr:uid="{00000000-0005-0000-0000-000095000000}"/>
    <cellStyle name="New Times Roman" xfId="63" xr:uid="{00000000-0005-0000-0000-000096000000}"/>
    <cellStyle name="Normal" xfId="0" builtinId="0"/>
    <cellStyle name="Normal - Style1" xfId="64" xr:uid="{00000000-0005-0000-0000-000098000000}"/>
    <cellStyle name="Normal 10" xfId="234" xr:uid="{00000000-0005-0000-0000-000099000000}"/>
    <cellStyle name="Normal 10 2" xfId="235" xr:uid="{00000000-0005-0000-0000-00009A000000}"/>
    <cellStyle name="Normal 10 3" xfId="236" xr:uid="{00000000-0005-0000-0000-00009B000000}"/>
    <cellStyle name="Normal 10 3 2" xfId="237" xr:uid="{00000000-0005-0000-0000-00009C000000}"/>
    <cellStyle name="Normal 11" xfId="238" xr:uid="{00000000-0005-0000-0000-00009D000000}"/>
    <cellStyle name="Normal 11 2" xfId="239" xr:uid="{00000000-0005-0000-0000-00009E000000}"/>
    <cellStyle name="Normal 11 2 2" xfId="240" xr:uid="{00000000-0005-0000-0000-00009F000000}"/>
    <cellStyle name="Normal 11 3" xfId="241" xr:uid="{00000000-0005-0000-0000-0000A0000000}"/>
    <cellStyle name="Normal 12" xfId="242" xr:uid="{00000000-0005-0000-0000-0000A1000000}"/>
    <cellStyle name="Normal 13" xfId="243" xr:uid="{00000000-0005-0000-0000-0000A2000000}"/>
    <cellStyle name="Normal 14" xfId="244" xr:uid="{00000000-0005-0000-0000-0000A3000000}"/>
    <cellStyle name="Normal 15" xfId="245" xr:uid="{00000000-0005-0000-0000-0000A4000000}"/>
    <cellStyle name="Normal 15 2" xfId="246" xr:uid="{00000000-0005-0000-0000-0000A5000000}"/>
    <cellStyle name="Normal 16" xfId="145" xr:uid="{00000000-0005-0000-0000-0000A6000000}"/>
    <cellStyle name="Normal 2" xfId="65" xr:uid="{00000000-0005-0000-0000-0000A7000000}"/>
    <cellStyle name="Normal 2 2" xfId="66" xr:uid="{00000000-0005-0000-0000-0000A8000000}"/>
    <cellStyle name="Normal 2 2 2" xfId="67" xr:uid="{00000000-0005-0000-0000-0000A9000000}"/>
    <cellStyle name="Normal 2 3" xfId="68" xr:uid="{00000000-0005-0000-0000-0000AA000000}"/>
    <cellStyle name="Normal 2 3 2" xfId="69" xr:uid="{00000000-0005-0000-0000-0000AB000000}"/>
    <cellStyle name="Normal 2 4" xfId="70" xr:uid="{00000000-0005-0000-0000-0000AC000000}"/>
    <cellStyle name="Normal 2 4 2" xfId="247" xr:uid="{00000000-0005-0000-0000-0000AD000000}"/>
    <cellStyle name="Normal 2 5" xfId="248" xr:uid="{00000000-0005-0000-0000-0000AE000000}"/>
    <cellStyle name="Normal 2 5 2" xfId="249" xr:uid="{00000000-0005-0000-0000-0000AF000000}"/>
    <cellStyle name="Normal 2 6" xfId="250" xr:uid="{00000000-0005-0000-0000-0000B0000000}"/>
    <cellStyle name="Normal 2_1.คณะครุศาสตร์" xfId="71" xr:uid="{00000000-0005-0000-0000-0000B1000000}"/>
    <cellStyle name="Normal 23" xfId="251" xr:uid="{00000000-0005-0000-0000-0000B2000000}"/>
    <cellStyle name="Normal 29" xfId="252" xr:uid="{00000000-0005-0000-0000-0000B3000000}"/>
    <cellStyle name="Normal 3" xfId="72" xr:uid="{00000000-0005-0000-0000-0000B4000000}"/>
    <cellStyle name="Normal 3 2" xfId="73" xr:uid="{00000000-0005-0000-0000-0000B5000000}"/>
    <cellStyle name="Normal 3 3" xfId="74" xr:uid="{00000000-0005-0000-0000-0000B6000000}"/>
    <cellStyle name="Normal 3 4" xfId="253" xr:uid="{00000000-0005-0000-0000-0000B7000000}"/>
    <cellStyle name="Normal 4" xfId="75" xr:uid="{00000000-0005-0000-0000-0000B8000000}"/>
    <cellStyle name="Normal 4 2" xfId="76" xr:uid="{00000000-0005-0000-0000-0000B9000000}"/>
    <cellStyle name="Normal 4 2 2" xfId="254" xr:uid="{00000000-0005-0000-0000-0000BA000000}"/>
    <cellStyle name="Normal 4 3" xfId="255" xr:uid="{00000000-0005-0000-0000-0000BB000000}"/>
    <cellStyle name="Normal 5" xfId="77" xr:uid="{00000000-0005-0000-0000-0000BC000000}"/>
    <cellStyle name="Normal 5 2" xfId="78" xr:uid="{00000000-0005-0000-0000-0000BD000000}"/>
    <cellStyle name="Normal 5 3" xfId="256" xr:uid="{00000000-0005-0000-0000-0000BE000000}"/>
    <cellStyle name="Normal 6" xfId="79" xr:uid="{00000000-0005-0000-0000-0000BF000000}"/>
    <cellStyle name="Normal 6 2" xfId="80" xr:uid="{00000000-0005-0000-0000-0000C0000000}"/>
    <cellStyle name="Normal 6 2 2" xfId="257" xr:uid="{00000000-0005-0000-0000-0000C1000000}"/>
    <cellStyle name="Normal 6 3" xfId="258" xr:uid="{00000000-0005-0000-0000-0000C2000000}"/>
    <cellStyle name="Normal 6 4" xfId="259" xr:uid="{00000000-0005-0000-0000-0000C3000000}"/>
    <cellStyle name="Normal 7" xfId="81" xr:uid="{00000000-0005-0000-0000-0000C4000000}"/>
    <cellStyle name="Normal 7 2" xfId="82" xr:uid="{00000000-0005-0000-0000-0000C5000000}"/>
    <cellStyle name="Normal 7 2 2" xfId="260" xr:uid="{00000000-0005-0000-0000-0000C6000000}"/>
    <cellStyle name="Normal 7 3" xfId="83" xr:uid="{00000000-0005-0000-0000-0000C7000000}"/>
    <cellStyle name="Normal 7 4" xfId="261" xr:uid="{00000000-0005-0000-0000-0000C8000000}"/>
    <cellStyle name="Normal 7 4 2" xfId="262" xr:uid="{00000000-0005-0000-0000-0000C9000000}"/>
    <cellStyle name="Normal 7 5" xfId="263" xr:uid="{00000000-0005-0000-0000-0000CA000000}"/>
    <cellStyle name="Normal 8" xfId="84" xr:uid="{00000000-0005-0000-0000-0000CB000000}"/>
    <cellStyle name="Normal 8 2" xfId="264" xr:uid="{00000000-0005-0000-0000-0000CC000000}"/>
    <cellStyle name="Normal 9" xfId="85" xr:uid="{00000000-0005-0000-0000-0000CD000000}"/>
    <cellStyle name="Normal 9 2" xfId="265" xr:uid="{00000000-0005-0000-0000-0000CE000000}"/>
    <cellStyle name="Normal 9 3" xfId="266" xr:uid="{00000000-0005-0000-0000-0000CF000000}"/>
    <cellStyle name="Note 2" xfId="267" xr:uid="{00000000-0005-0000-0000-0000D0000000}"/>
    <cellStyle name="Output 2" xfId="268" xr:uid="{00000000-0005-0000-0000-0000D1000000}"/>
    <cellStyle name="p/n" xfId="86" xr:uid="{00000000-0005-0000-0000-0000D2000000}"/>
    <cellStyle name="Percent" xfId="2" builtinId="5"/>
    <cellStyle name="Percent [2]" xfId="87" xr:uid="{00000000-0005-0000-0000-0000D4000000}"/>
    <cellStyle name="Percent 2" xfId="88" xr:uid="{00000000-0005-0000-0000-0000D5000000}"/>
    <cellStyle name="Percent 3" xfId="269" xr:uid="{00000000-0005-0000-0000-0000D6000000}"/>
    <cellStyle name="STANDARD" xfId="89" xr:uid="{00000000-0005-0000-0000-0000D7000000}"/>
    <cellStyle name="subhead" xfId="90" xr:uid="{00000000-0005-0000-0000-0000D8000000}"/>
    <cellStyle name="Title 2" xfId="270" xr:uid="{00000000-0005-0000-0000-0000D9000000}"/>
    <cellStyle name="Total 2" xfId="271" xr:uid="{00000000-0005-0000-0000-0000DA000000}"/>
    <cellStyle name="Warning Text 2" xfId="272" xr:uid="{00000000-0005-0000-0000-0000DB000000}"/>
    <cellStyle name="การคำนวณ" xfId="91" xr:uid="{00000000-0005-0000-0000-0000DC000000}"/>
    <cellStyle name="การคำนวณ 2" xfId="273" xr:uid="{00000000-0005-0000-0000-0000DD000000}"/>
    <cellStyle name="ข้อความเตือน" xfId="92" xr:uid="{00000000-0005-0000-0000-0000DE000000}"/>
    <cellStyle name="ข้อความอธิบาย" xfId="93" xr:uid="{00000000-0005-0000-0000-0000DF000000}"/>
    <cellStyle name="เครื่องหมายจุลภาค [0]_PERSONAL" xfId="94" xr:uid="{00000000-0005-0000-0000-0000E0000000}"/>
    <cellStyle name="เครื่องหมายจุลภาค 2" xfId="95" xr:uid="{00000000-0005-0000-0000-0000E1000000}"/>
    <cellStyle name="เครื่องหมายจุลภาค 2 2" xfId="96" xr:uid="{00000000-0005-0000-0000-0000E2000000}"/>
    <cellStyle name="เครื่องหมายจุลภาค 2 3" xfId="97" xr:uid="{00000000-0005-0000-0000-0000E3000000}"/>
    <cellStyle name="เครื่องหมายจุลภาค 3" xfId="98" xr:uid="{00000000-0005-0000-0000-0000E4000000}"/>
    <cellStyle name="เครื่องหมายจุลภาค 3 2" xfId="99" xr:uid="{00000000-0005-0000-0000-0000E5000000}"/>
    <cellStyle name="เครื่องหมายจุลภาค 4" xfId="100" xr:uid="{00000000-0005-0000-0000-0000E6000000}"/>
    <cellStyle name="เครื่องหมายจุลภาค 4 2" xfId="101" xr:uid="{00000000-0005-0000-0000-0000E7000000}"/>
    <cellStyle name="เครื่องหมายจุลภาค 4 2 2" xfId="274" xr:uid="{00000000-0005-0000-0000-0000E8000000}"/>
    <cellStyle name="เครื่องหมายจุลภาค 4 3" xfId="275" xr:uid="{00000000-0005-0000-0000-0000E9000000}"/>
    <cellStyle name="เครื่องหมายจุลภาค 5" xfId="102" xr:uid="{00000000-0005-0000-0000-0000EA000000}"/>
    <cellStyle name="เครื่องหมายจุลภาค 5 2" xfId="276" xr:uid="{00000000-0005-0000-0000-0000EB000000}"/>
    <cellStyle name="เครื่องหมายจุลภาค 5 3" xfId="277" xr:uid="{00000000-0005-0000-0000-0000EC000000}"/>
    <cellStyle name="เครื่องหมายจุลภาค 6" xfId="278" xr:uid="{00000000-0005-0000-0000-0000ED000000}"/>
    <cellStyle name="เครื่องหมายจุลภาค 6 2" xfId="279" xr:uid="{00000000-0005-0000-0000-0000EE000000}"/>
    <cellStyle name="เครื่องหมายจุลภาค 6 2 2" xfId="280" xr:uid="{00000000-0005-0000-0000-0000EF000000}"/>
    <cellStyle name="เครื่องหมายจุลภาค 7" xfId="281" xr:uid="{00000000-0005-0000-0000-0000F0000000}"/>
    <cellStyle name="เครื่องหมายจุลภาค_PERSONAL" xfId="103" xr:uid="{00000000-0005-0000-0000-0000F1000000}"/>
    <cellStyle name="เครื่องหมายสกุลเงิน [0]_PERSONAL" xfId="104" xr:uid="{00000000-0005-0000-0000-0000F2000000}"/>
    <cellStyle name="เครื่องหมายสกุลเงิน_PERSONAL" xfId="105" xr:uid="{00000000-0005-0000-0000-0000F3000000}"/>
    <cellStyle name="ชื่อเรื่อง" xfId="106" xr:uid="{00000000-0005-0000-0000-0000F4000000}"/>
    <cellStyle name="ชื่อเรื่อง 2" xfId="282" xr:uid="{00000000-0005-0000-0000-0000F5000000}"/>
    <cellStyle name="เซลล์ตรวจสอบ" xfId="107" xr:uid="{00000000-0005-0000-0000-0000F6000000}"/>
    <cellStyle name="เซลล์ที่มีการเชื่อมโยง" xfId="108" xr:uid="{00000000-0005-0000-0000-0000F7000000}"/>
    <cellStyle name="ดี" xfId="109" xr:uid="{00000000-0005-0000-0000-0000F8000000}"/>
    <cellStyle name="น้บะภฒ_95" xfId="110" xr:uid="{00000000-0005-0000-0000-0000F9000000}"/>
    <cellStyle name="ปกติ 2" xfId="111" xr:uid="{00000000-0005-0000-0000-0000FA000000}"/>
    <cellStyle name="ปกติ 2 2" xfId="112" xr:uid="{00000000-0005-0000-0000-0000FB000000}"/>
    <cellStyle name="ปกติ 2 2 2" xfId="283" xr:uid="{00000000-0005-0000-0000-0000FC000000}"/>
    <cellStyle name="ปกติ 2 3" xfId="113" xr:uid="{00000000-0005-0000-0000-0000FD000000}"/>
    <cellStyle name="ปกติ 2_11.แพทย์" xfId="114" xr:uid="{00000000-0005-0000-0000-0000FE000000}"/>
    <cellStyle name="ปกติ 3" xfId="115" xr:uid="{00000000-0005-0000-0000-0000FF000000}"/>
    <cellStyle name="ปกติ 3 2" xfId="116" xr:uid="{00000000-0005-0000-0000-000000010000}"/>
    <cellStyle name="ปกติ 4" xfId="117" xr:uid="{00000000-0005-0000-0000-000001010000}"/>
    <cellStyle name="ปกติ 4 2" xfId="118" xr:uid="{00000000-0005-0000-0000-000002010000}"/>
    <cellStyle name="ปกติ 4 3" xfId="284" xr:uid="{00000000-0005-0000-0000-000003010000}"/>
    <cellStyle name="ปกติ 4 4" xfId="285" xr:uid="{00000000-0005-0000-0000-000004010000}"/>
    <cellStyle name="ปกติ 4 5" xfId="286" xr:uid="{00000000-0005-0000-0000-000005010000}"/>
    <cellStyle name="ปกติ 5" xfId="119" xr:uid="{00000000-0005-0000-0000-000006010000}"/>
    <cellStyle name="ปกติ 5 2" xfId="287" xr:uid="{00000000-0005-0000-0000-000007010000}"/>
    <cellStyle name="ปกติ 6" xfId="288" xr:uid="{00000000-0005-0000-0000-000008010000}"/>
    <cellStyle name="ปกติ 7" xfId="289" xr:uid="{00000000-0005-0000-0000-000009010000}"/>
    <cellStyle name="ปกติ_1. แบบฟอร์มรายจ่ายหน่วยงานสนับสนุน" xfId="120" xr:uid="{00000000-0005-0000-0000-00000A010000}"/>
    <cellStyle name="ป้อนค่า" xfId="121" xr:uid="{00000000-0005-0000-0000-00000B010000}"/>
    <cellStyle name="ป้อนค่า 2" xfId="290" xr:uid="{00000000-0005-0000-0000-00000C010000}"/>
    <cellStyle name="ปานกลาง" xfId="122" xr:uid="{00000000-0005-0000-0000-00000D010000}"/>
    <cellStyle name="เปอร์เซ็นต์ 2" xfId="123" xr:uid="{00000000-0005-0000-0000-00000E010000}"/>
    <cellStyle name="เปอร์เซ็นต์ 3" xfId="124" xr:uid="{00000000-0005-0000-0000-00000F010000}"/>
    <cellStyle name="ผลรวม" xfId="125" xr:uid="{00000000-0005-0000-0000-000010010000}"/>
    <cellStyle name="ผลรวม 2" xfId="291" xr:uid="{00000000-0005-0000-0000-000011010000}"/>
    <cellStyle name="แย่" xfId="126" xr:uid="{00000000-0005-0000-0000-000012010000}"/>
    <cellStyle name="ฤธถ [0]_95" xfId="127" xr:uid="{00000000-0005-0000-0000-000013010000}"/>
    <cellStyle name="ฤธถ_95" xfId="128" xr:uid="{00000000-0005-0000-0000-000014010000}"/>
    <cellStyle name="ล๋ศญ [0]_95" xfId="129" xr:uid="{00000000-0005-0000-0000-000015010000}"/>
    <cellStyle name="ล๋ศญ_95" xfId="130" xr:uid="{00000000-0005-0000-0000-000016010000}"/>
    <cellStyle name="วฅมุ_4ฟ๙ฝวภ๛" xfId="131" xr:uid="{00000000-0005-0000-0000-000017010000}"/>
    <cellStyle name="ส่วนที่ถูกเน้น1" xfId="132" xr:uid="{00000000-0005-0000-0000-000018010000}"/>
    <cellStyle name="ส่วนที่ถูกเน้น1 2" xfId="292" xr:uid="{00000000-0005-0000-0000-000019010000}"/>
    <cellStyle name="ส่วนที่ถูกเน้น2" xfId="133" xr:uid="{00000000-0005-0000-0000-00001A010000}"/>
    <cellStyle name="ส่วนที่ถูกเน้น3" xfId="134" xr:uid="{00000000-0005-0000-0000-00001B010000}"/>
    <cellStyle name="ส่วนที่ถูกเน้น4" xfId="135" xr:uid="{00000000-0005-0000-0000-00001C010000}"/>
    <cellStyle name="ส่วนที่ถูกเน้น4 2" xfId="293" xr:uid="{00000000-0005-0000-0000-00001D010000}"/>
    <cellStyle name="ส่วนที่ถูกเน้น5" xfId="136" xr:uid="{00000000-0005-0000-0000-00001E010000}"/>
    <cellStyle name="ส่วนที่ถูกเน้น6" xfId="137" xr:uid="{00000000-0005-0000-0000-00001F010000}"/>
    <cellStyle name="แสดงผล" xfId="138" xr:uid="{00000000-0005-0000-0000-000020010000}"/>
    <cellStyle name="แสดงผล 2" xfId="294" xr:uid="{00000000-0005-0000-0000-000021010000}"/>
    <cellStyle name="หมายเหตุ" xfId="139" xr:uid="{00000000-0005-0000-0000-000022010000}"/>
    <cellStyle name="หมายเหตุ 2" xfId="295" xr:uid="{00000000-0005-0000-0000-000023010000}"/>
    <cellStyle name="หัวเรื่อง 1" xfId="140" xr:uid="{00000000-0005-0000-0000-000024010000}"/>
    <cellStyle name="หัวเรื่อง 1 2" xfId="296" xr:uid="{00000000-0005-0000-0000-000025010000}"/>
    <cellStyle name="หัวเรื่อง 2" xfId="141" xr:uid="{00000000-0005-0000-0000-000026010000}"/>
    <cellStyle name="หัวเรื่อง 2 2" xfId="297" xr:uid="{00000000-0005-0000-0000-000027010000}"/>
    <cellStyle name="หัวเรื่อง 3" xfId="142" xr:uid="{00000000-0005-0000-0000-000028010000}"/>
    <cellStyle name="หัวเรื่อง 3 2" xfId="298" xr:uid="{00000000-0005-0000-0000-000029010000}"/>
    <cellStyle name="หัวเรื่อง 4" xfId="143" xr:uid="{00000000-0005-0000-0000-00002A010000}"/>
    <cellStyle name="หัวเรื่อง 4 2" xfId="299" xr:uid="{00000000-0005-0000-0000-00002B010000}"/>
  </cellStyles>
  <dxfs count="0"/>
  <tableStyles count="0" defaultTableStyle="TableStyleMedium2" defaultPivotStyle="PivotStyleLight16"/>
  <colors>
    <mruColors>
      <color rgb="FF0000FF"/>
      <color rgb="FFCC0000"/>
      <color rgb="FF333399"/>
      <color rgb="FF0000CC"/>
      <color rgb="FF3333CC"/>
      <color rgb="FFFFE1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igma\Desktop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AK67"/>
  <sheetViews>
    <sheetView tabSelected="1" view="pageBreakPreview" zoomScale="90" zoomScaleSheetLayoutView="90" workbookViewId="0">
      <selection activeCell="V27" sqref="V27"/>
    </sheetView>
  </sheetViews>
  <sheetFormatPr defaultColWidth="9" defaultRowHeight="21"/>
  <cols>
    <col min="1" max="1" width="5.7109375" style="2" customWidth="1"/>
    <col min="2" max="2" width="39.5703125" style="2" customWidth="1"/>
    <col min="3" max="3" width="15.7109375" style="2" customWidth="1"/>
    <col min="4" max="4" width="10.7109375" style="2" customWidth="1"/>
    <col min="5" max="5" width="17.140625" style="2" customWidth="1"/>
    <col min="6" max="6" width="10.85546875" style="2" bestFit="1" customWidth="1"/>
    <col min="7" max="7" width="5.42578125" style="2" customWidth="1"/>
    <col min="8" max="8" width="39.7109375" style="2" customWidth="1"/>
    <col min="9" max="9" width="16.85546875" style="2" customWidth="1"/>
    <col min="10" max="10" width="12.7109375" style="2" customWidth="1"/>
    <col min="11" max="11" width="17.5703125" style="2" customWidth="1"/>
    <col min="12" max="12" width="9" style="2"/>
    <col min="13" max="13" width="6" style="2" customWidth="1"/>
    <col min="14" max="14" width="36.85546875" style="2" customWidth="1"/>
    <col min="15" max="15" width="16.42578125" style="2" customWidth="1"/>
    <col min="16" max="16" width="12" style="2" customWidth="1"/>
    <col min="17" max="17" width="13.42578125" style="2" bestFit="1" customWidth="1"/>
    <col min="18" max="19" width="9" style="2"/>
    <col min="20" max="20" width="4.5703125" style="2" customWidth="1"/>
    <col min="21" max="21" width="28.85546875" style="2" customWidth="1"/>
    <col min="22" max="22" width="18.42578125" style="2" customWidth="1"/>
    <col min="23" max="23" width="15.28515625" style="2" customWidth="1"/>
    <col min="24" max="24" width="13.42578125" style="2" bestFit="1" customWidth="1"/>
    <col min="25" max="25" width="10.42578125" style="2" customWidth="1"/>
    <col min="26" max="26" width="40.140625" style="2" customWidth="1"/>
    <col min="27" max="27" width="12.5703125" style="2" bestFit="1" customWidth="1"/>
    <col min="28" max="28" width="22.5703125" style="2" customWidth="1"/>
    <col min="29" max="29" width="13.42578125" style="2" bestFit="1" customWidth="1"/>
    <col min="30" max="30" width="9" style="2"/>
    <col min="31" max="31" width="37.85546875" style="2" customWidth="1"/>
    <col min="32" max="32" width="12.5703125" style="2" bestFit="1" customWidth="1"/>
    <col min="33" max="33" width="23" style="2" customWidth="1"/>
    <col min="34" max="34" width="13.42578125" style="2" bestFit="1" customWidth="1"/>
    <col min="35" max="36" width="9" style="2"/>
    <col min="37" max="37" width="9.85546875" style="2" bestFit="1" customWidth="1"/>
    <col min="38" max="16384" width="9" style="2"/>
  </cols>
  <sheetData>
    <row r="1" spans="2:35" s="1" customFormat="1">
      <c r="B1" s="102" t="s">
        <v>94</v>
      </c>
      <c r="C1" s="102"/>
      <c r="D1" s="102"/>
      <c r="E1" s="102"/>
      <c r="F1" s="102"/>
      <c r="H1" s="102" t="s">
        <v>94</v>
      </c>
      <c r="I1" s="102"/>
      <c r="J1" s="102"/>
      <c r="K1" s="102"/>
      <c r="L1" s="102"/>
      <c r="N1" s="102" t="s">
        <v>94</v>
      </c>
      <c r="O1" s="102"/>
      <c r="P1" s="102"/>
      <c r="Q1" s="102"/>
      <c r="R1" s="102"/>
      <c r="U1" s="102" t="s">
        <v>94</v>
      </c>
      <c r="V1" s="102"/>
      <c r="W1" s="102"/>
      <c r="X1" s="102"/>
      <c r="Y1" s="102"/>
      <c r="Z1" s="102" t="s">
        <v>94</v>
      </c>
      <c r="AA1" s="102"/>
      <c r="AB1" s="102"/>
      <c r="AC1" s="102"/>
      <c r="AD1" s="102"/>
      <c r="AE1" s="102" t="s">
        <v>94</v>
      </c>
      <c r="AF1" s="102"/>
      <c r="AG1" s="102"/>
      <c r="AH1" s="102"/>
      <c r="AI1" s="102"/>
    </row>
    <row r="2" spans="2:35" s="1" customFormat="1">
      <c r="B2" s="102" t="s">
        <v>37</v>
      </c>
      <c r="C2" s="102"/>
      <c r="D2" s="102"/>
      <c r="E2" s="102"/>
      <c r="F2" s="102"/>
      <c r="H2" s="103" t="s">
        <v>37</v>
      </c>
      <c r="I2" s="103"/>
      <c r="J2" s="103"/>
      <c r="K2" s="103"/>
      <c r="L2" s="103"/>
      <c r="N2" s="102" t="s">
        <v>37</v>
      </c>
      <c r="O2" s="102"/>
      <c r="P2" s="102"/>
      <c r="Q2" s="102"/>
      <c r="R2" s="102"/>
      <c r="U2" s="102" t="s">
        <v>37</v>
      </c>
      <c r="V2" s="102"/>
      <c r="W2" s="102"/>
      <c r="X2" s="102"/>
      <c r="Y2" s="102"/>
      <c r="Z2" s="102" t="s">
        <v>37</v>
      </c>
      <c r="AA2" s="102"/>
      <c r="AB2" s="102"/>
      <c r="AC2" s="102"/>
      <c r="AD2" s="102"/>
      <c r="AE2" s="102" t="s">
        <v>37</v>
      </c>
      <c r="AF2" s="102"/>
      <c r="AG2" s="102"/>
      <c r="AH2" s="102"/>
      <c r="AI2" s="102"/>
    </row>
    <row r="3" spans="2:35" s="1" customFormat="1">
      <c r="B3" s="16"/>
      <c r="C3" s="16"/>
      <c r="D3" s="16"/>
      <c r="E3" s="16"/>
      <c r="F3" s="16"/>
      <c r="H3" s="67"/>
      <c r="I3" s="67"/>
      <c r="J3" s="67"/>
      <c r="K3" s="67"/>
      <c r="L3" s="67"/>
      <c r="N3" s="16"/>
      <c r="O3" s="16"/>
      <c r="P3" s="16"/>
      <c r="Q3" s="16"/>
      <c r="R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2:35" s="1" customFormat="1">
      <c r="B4" s="66" t="s">
        <v>0</v>
      </c>
      <c r="H4" s="66" t="s">
        <v>1</v>
      </c>
      <c r="N4" s="66" t="s">
        <v>38</v>
      </c>
      <c r="U4" s="66" t="s">
        <v>3</v>
      </c>
      <c r="Z4" s="66" t="s">
        <v>2</v>
      </c>
      <c r="AE4" s="66" t="s">
        <v>39</v>
      </c>
    </row>
    <row r="5" spans="2:35" ht="9" customHeight="1"/>
    <row r="6" spans="2:35" ht="23.25" customHeight="1">
      <c r="B6" s="1" t="s">
        <v>5</v>
      </c>
      <c r="E6" s="3">
        <v>162259000</v>
      </c>
      <c r="F6" s="1" t="s">
        <v>4</v>
      </c>
      <c r="H6" s="1" t="s">
        <v>5</v>
      </c>
      <c r="K6" s="3">
        <v>3065000</v>
      </c>
      <c r="L6" s="1" t="s">
        <v>4</v>
      </c>
      <c r="N6" s="1" t="s">
        <v>5</v>
      </c>
      <c r="Q6" s="3">
        <v>9347000</v>
      </c>
      <c r="R6" s="1" t="s">
        <v>4</v>
      </c>
      <c r="U6" s="1" t="s">
        <v>5</v>
      </c>
      <c r="X6" s="3">
        <v>3565000</v>
      </c>
      <c r="Y6" s="1" t="s">
        <v>4</v>
      </c>
      <c r="Z6" s="1" t="s">
        <v>5</v>
      </c>
      <c r="AC6" s="3">
        <f>AC7+AC10</f>
        <v>8404000</v>
      </c>
      <c r="AD6" s="1" t="s">
        <v>4</v>
      </c>
      <c r="AE6" s="34" t="s">
        <v>5</v>
      </c>
      <c r="AH6" s="3">
        <f>AH7+AH10</f>
        <v>6379500</v>
      </c>
      <c r="AI6" s="1" t="s">
        <v>4</v>
      </c>
    </row>
    <row r="7" spans="2:35" ht="23.25" customHeight="1">
      <c r="B7" s="4" t="s">
        <v>44</v>
      </c>
      <c r="C7" s="8"/>
      <c r="D7" s="8"/>
      <c r="E7" s="29">
        <v>8160000</v>
      </c>
      <c r="F7" s="4" t="s">
        <v>4</v>
      </c>
      <c r="H7" s="4" t="s">
        <v>103</v>
      </c>
      <c r="I7" s="8"/>
      <c r="J7" s="8"/>
      <c r="K7" s="29">
        <v>320000</v>
      </c>
      <c r="L7" s="4" t="s">
        <v>4</v>
      </c>
      <c r="N7" s="4" t="s">
        <v>103</v>
      </c>
      <c r="O7" s="8"/>
      <c r="P7" s="8"/>
      <c r="Q7" s="29">
        <v>112000</v>
      </c>
      <c r="R7" s="4" t="s">
        <v>4</v>
      </c>
      <c r="U7" s="4" t="s">
        <v>6</v>
      </c>
      <c r="V7" s="4"/>
      <c r="W7" s="4"/>
      <c r="X7" s="5">
        <f>CEILING((X6*0.1),100)</f>
        <v>356500</v>
      </c>
      <c r="Y7" s="4" t="s">
        <v>4</v>
      </c>
      <c r="Z7" s="2" t="s">
        <v>7</v>
      </c>
      <c r="AC7" s="6">
        <v>1308000</v>
      </c>
      <c r="AD7" s="2" t="s">
        <v>4</v>
      </c>
      <c r="AE7" s="2" t="s">
        <v>7</v>
      </c>
      <c r="AH7" s="6">
        <v>1172000</v>
      </c>
      <c r="AI7" s="2" t="s">
        <v>4</v>
      </c>
    </row>
    <row r="8" spans="2:35" ht="23.25" customHeight="1">
      <c r="B8" s="1" t="s">
        <v>43</v>
      </c>
      <c r="E8" s="3">
        <f>E6-E7</f>
        <v>154099000</v>
      </c>
      <c r="F8" s="1" t="s">
        <v>4</v>
      </c>
      <c r="H8" s="1" t="s">
        <v>43</v>
      </c>
      <c r="K8" s="3">
        <f>K6-K7</f>
        <v>2745000</v>
      </c>
      <c r="L8" s="1" t="s">
        <v>4</v>
      </c>
      <c r="N8" s="1" t="s">
        <v>43</v>
      </c>
      <c r="Q8" s="3">
        <f>Q6-Q7</f>
        <v>9235000</v>
      </c>
      <c r="R8" s="1" t="s">
        <v>4</v>
      </c>
      <c r="U8" s="46" t="s">
        <v>9</v>
      </c>
      <c r="V8" s="46"/>
      <c r="W8" s="46"/>
      <c r="X8" s="62">
        <f>X6-X7</f>
        <v>3208500</v>
      </c>
      <c r="Y8" s="46" t="s">
        <v>4</v>
      </c>
      <c r="Z8" s="23" t="s">
        <v>6</v>
      </c>
      <c r="AA8" s="23"/>
      <c r="AB8" s="23"/>
      <c r="AC8" s="64">
        <f>CEILING((AC7*0.1),100)</f>
        <v>130800</v>
      </c>
      <c r="AD8" s="23" t="s">
        <v>4</v>
      </c>
      <c r="AE8" s="23" t="s">
        <v>6</v>
      </c>
      <c r="AF8" s="23"/>
      <c r="AG8" s="23"/>
      <c r="AH8" s="64">
        <f>CEILING((AH7*0.1),100)</f>
        <v>117200</v>
      </c>
      <c r="AI8" s="23" t="s">
        <v>4</v>
      </c>
    </row>
    <row r="9" spans="2:35" ht="25.5" customHeight="1">
      <c r="H9" s="4" t="s">
        <v>6</v>
      </c>
      <c r="I9" s="4"/>
      <c r="J9" s="4"/>
      <c r="K9" s="5">
        <f>CEILING((K8*0.1),100)</f>
        <v>274500</v>
      </c>
      <c r="L9" s="4" t="s">
        <v>4</v>
      </c>
      <c r="N9" s="4" t="s">
        <v>6</v>
      </c>
      <c r="Q9" s="5">
        <f>CEILING((Q8*0.1),100)</f>
        <v>923500</v>
      </c>
      <c r="R9" s="4" t="s">
        <v>4</v>
      </c>
      <c r="Z9" s="63" t="s">
        <v>74</v>
      </c>
      <c r="AA9" s="63"/>
      <c r="AB9" s="63"/>
      <c r="AC9" s="84">
        <f>AC7-AC8</f>
        <v>1177200</v>
      </c>
      <c r="AD9" s="63" t="s">
        <v>4</v>
      </c>
      <c r="AE9" s="63" t="s">
        <v>74</v>
      </c>
      <c r="AF9" s="63"/>
      <c r="AG9" s="63"/>
      <c r="AH9" s="84">
        <f>AH7-AH8</f>
        <v>1054800</v>
      </c>
      <c r="AI9" s="63" t="s">
        <v>4</v>
      </c>
    </row>
    <row r="10" spans="2:35">
      <c r="B10" s="1" t="s">
        <v>79</v>
      </c>
      <c r="H10" s="46" t="s">
        <v>9</v>
      </c>
      <c r="I10" s="46"/>
      <c r="J10" s="46"/>
      <c r="K10" s="62">
        <f>K8-K9</f>
        <v>2470500</v>
      </c>
      <c r="L10" s="46" t="s">
        <v>4</v>
      </c>
      <c r="N10" s="46" t="s">
        <v>9</v>
      </c>
      <c r="O10" s="54"/>
      <c r="P10" s="54"/>
      <c r="Q10" s="62">
        <f>Q8-Q9</f>
        <v>8311500</v>
      </c>
      <c r="R10" s="46" t="s">
        <v>4</v>
      </c>
      <c r="U10" s="1" t="s">
        <v>8</v>
      </c>
      <c r="X10" s="3"/>
      <c r="Y10" s="1"/>
      <c r="Z10" s="2" t="s">
        <v>10</v>
      </c>
      <c r="AC10" s="6">
        <v>7096000</v>
      </c>
      <c r="AD10" s="2" t="s">
        <v>4</v>
      </c>
      <c r="AE10" s="2" t="s">
        <v>10</v>
      </c>
      <c r="AH10" s="6">
        <f>4627500+580000</f>
        <v>5207500</v>
      </c>
      <c r="AI10" s="2" t="s">
        <v>4</v>
      </c>
    </row>
    <row r="11" spans="2:35">
      <c r="B11" s="31" t="s">
        <v>14</v>
      </c>
      <c r="C11" s="32"/>
      <c r="D11" s="10" t="s">
        <v>15</v>
      </c>
      <c r="E11" s="10" t="s">
        <v>16</v>
      </c>
      <c r="F11" s="4"/>
      <c r="H11" s="1"/>
      <c r="K11" s="3"/>
      <c r="L11" s="1"/>
      <c r="N11" s="1"/>
      <c r="Q11" s="3"/>
      <c r="R11" s="1"/>
      <c r="U11" s="1" t="s">
        <v>106</v>
      </c>
      <c r="V11" s="46"/>
      <c r="W11" s="46"/>
      <c r="X11" s="62">
        <f>CEILING((X8*0.5),100)-50</f>
        <v>1604250</v>
      </c>
      <c r="Y11" s="46" t="s">
        <v>4</v>
      </c>
      <c r="Z11" s="4" t="s">
        <v>6</v>
      </c>
      <c r="AA11" s="4"/>
      <c r="AB11" s="4"/>
      <c r="AC11" s="5">
        <f>CEILING((AC10*0.1),100)</f>
        <v>709600</v>
      </c>
      <c r="AD11" s="4" t="s">
        <v>4</v>
      </c>
      <c r="AE11" s="33" t="s">
        <v>6</v>
      </c>
      <c r="AF11" s="4"/>
      <c r="AG11" s="4"/>
      <c r="AH11" s="5">
        <f>CEILING((AH10*0.1),100)</f>
        <v>520800</v>
      </c>
      <c r="AI11" s="4" t="s">
        <v>4</v>
      </c>
    </row>
    <row r="12" spans="2:35">
      <c r="B12" s="11" t="s">
        <v>19</v>
      </c>
      <c r="C12" s="12" t="s">
        <v>20</v>
      </c>
      <c r="D12" s="68">
        <v>400</v>
      </c>
      <c r="E12" s="13">
        <v>646000</v>
      </c>
      <c r="H12" s="1" t="s">
        <v>13</v>
      </c>
      <c r="K12" s="7">
        <f>K10-K13</f>
        <v>617600</v>
      </c>
      <c r="L12" s="1" t="s">
        <v>4</v>
      </c>
      <c r="N12" s="1" t="s">
        <v>8</v>
      </c>
      <c r="Q12" s="3"/>
      <c r="R12" s="1"/>
      <c r="U12" s="2" t="s">
        <v>96</v>
      </c>
      <c r="V12" s="22"/>
      <c r="W12" s="22"/>
      <c r="X12" s="14">
        <f>X11-X13-X14</f>
        <v>1251250</v>
      </c>
      <c r="Y12" s="2" t="s">
        <v>4</v>
      </c>
      <c r="Z12" s="46" t="s">
        <v>9</v>
      </c>
      <c r="AA12" s="46"/>
      <c r="AB12" s="46"/>
      <c r="AC12" s="62">
        <f>AC10-AC11</f>
        <v>6386400</v>
      </c>
      <c r="AD12" s="46" t="s">
        <v>4</v>
      </c>
      <c r="AE12" s="46" t="s">
        <v>9</v>
      </c>
      <c r="AF12" s="46"/>
      <c r="AG12" s="46"/>
      <c r="AH12" s="62">
        <f>AH10-AH11</f>
        <v>4686700</v>
      </c>
      <c r="AI12" s="46" t="s">
        <v>4</v>
      </c>
    </row>
    <row r="13" spans="2:35">
      <c r="B13" s="36" t="s">
        <v>50</v>
      </c>
      <c r="C13" s="37" t="s">
        <v>23</v>
      </c>
      <c r="D13" s="69">
        <v>300</v>
      </c>
      <c r="E13" s="13">
        <v>3375300</v>
      </c>
      <c r="H13" s="1" t="s">
        <v>17</v>
      </c>
      <c r="K13" s="27">
        <f>CEILING((K10*0.75),100)</f>
        <v>1852900</v>
      </c>
      <c r="L13" s="1" t="s">
        <v>4</v>
      </c>
      <c r="N13" s="1" t="s">
        <v>11</v>
      </c>
      <c r="Q13" s="27">
        <f>CEILING((Q10*0.2),100)</f>
        <v>1662300</v>
      </c>
      <c r="R13" s="1" t="s">
        <v>4</v>
      </c>
      <c r="U13" s="2" t="s">
        <v>95</v>
      </c>
      <c r="X13" s="14">
        <f>CEILING((X11*0.08),100)</f>
        <v>128400</v>
      </c>
      <c r="Y13" s="2" t="s">
        <v>4</v>
      </c>
    </row>
    <row r="14" spans="2:35">
      <c r="B14" s="94" t="s">
        <v>25</v>
      </c>
      <c r="C14" s="96"/>
      <c r="D14" s="97"/>
      <c r="E14" s="41">
        <f>SUM(E12:E13)</f>
        <v>4021300</v>
      </c>
      <c r="N14" s="1" t="s">
        <v>12</v>
      </c>
      <c r="Q14" s="7">
        <f>Q10-Q13</f>
        <v>6649200</v>
      </c>
      <c r="R14" s="1" t="s">
        <v>4</v>
      </c>
      <c r="U14" s="2" t="s">
        <v>104</v>
      </c>
      <c r="X14" s="14">
        <f>CEILING((X8*0.07),100)</f>
        <v>224600</v>
      </c>
      <c r="Y14" s="2" t="s">
        <v>4</v>
      </c>
      <c r="Z14" s="1" t="s">
        <v>8</v>
      </c>
      <c r="AC14" s="3"/>
      <c r="AD14" s="1"/>
      <c r="AE14" s="1" t="s">
        <v>8</v>
      </c>
      <c r="AH14" s="3"/>
      <c r="AI14" s="1"/>
    </row>
    <row r="15" spans="2:35">
      <c r="H15" s="1" t="s">
        <v>21</v>
      </c>
      <c r="U15" s="46" t="s">
        <v>107</v>
      </c>
      <c r="X15" s="7">
        <f>X8-X11</f>
        <v>1604250</v>
      </c>
      <c r="Y15" s="1" t="s">
        <v>4</v>
      </c>
      <c r="Z15" s="1" t="s">
        <v>18</v>
      </c>
      <c r="AA15" s="1"/>
      <c r="AB15" s="1"/>
      <c r="AC15" s="7">
        <f>AC9</f>
        <v>1177200</v>
      </c>
      <c r="AD15" s="1" t="s">
        <v>4</v>
      </c>
      <c r="AE15" s="1" t="s">
        <v>18</v>
      </c>
      <c r="AF15" s="1"/>
      <c r="AG15" s="1"/>
      <c r="AH15" s="7">
        <f>AH9</f>
        <v>1054800</v>
      </c>
      <c r="AI15" s="1" t="s">
        <v>4</v>
      </c>
    </row>
    <row r="16" spans="2:35">
      <c r="B16" s="1" t="s">
        <v>27</v>
      </c>
      <c r="F16" s="22"/>
      <c r="H16" s="99" t="s">
        <v>14</v>
      </c>
      <c r="I16" s="100"/>
      <c r="J16" s="10" t="s">
        <v>15</v>
      </c>
      <c r="K16" s="10" t="s">
        <v>16</v>
      </c>
      <c r="L16" s="22"/>
      <c r="N16" s="34" t="s">
        <v>68</v>
      </c>
      <c r="U16" s="2" t="s">
        <v>105</v>
      </c>
      <c r="X16" s="14">
        <f>CEILING((X15*0.01),100)</f>
        <v>16100</v>
      </c>
      <c r="Y16" s="2" t="s">
        <v>4</v>
      </c>
      <c r="Z16" s="1" t="s">
        <v>22</v>
      </c>
      <c r="AA16" s="1"/>
      <c r="AB16" s="1"/>
      <c r="AC16" s="26">
        <f>SUM(AC17,AC20)</f>
        <v>6386400</v>
      </c>
      <c r="AD16" s="1" t="s">
        <v>4</v>
      </c>
      <c r="AE16" s="1" t="s">
        <v>22</v>
      </c>
      <c r="AF16" s="1"/>
      <c r="AG16" s="1"/>
      <c r="AH16" s="26">
        <f>SUM(AH17,AH20)</f>
        <v>4686700</v>
      </c>
      <c r="AI16" s="1" t="s">
        <v>4</v>
      </c>
    </row>
    <row r="17" spans="2:37">
      <c r="B17" s="31" t="s">
        <v>14</v>
      </c>
      <c r="C17" s="32"/>
      <c r="D17" s="10" t="s">
        <v>15</v>
      </c>
      <c r="E17" s="10" t="s">
        <v>16</v>
      </c>
      <c r="F17" s="22"/>
      <c r="H17" s="36" t="s">
        <v>19</v>
      </c>
      <c r="I17" s="37" t="s">
        <v>20</v>
      </c>
      <c r="J17" s="68">
        <v>400</v>
      </c>
      <c r="K17" s="38">
        <v>18000</v>
      </c>
      <c r="L17" s="22"/>
      <c r="N17" s="99" t="s">
        <v>14</v>
      </c>
      <c r="O17" s="100"/>
      <c r="P17" s="10" t="s">
        <v>15</v>
      </c>
      <c r="Q17" s="10" t="s">
        <v>16</v>
      </c>
      <c r="U17" s="54" t="s">
        <v>97</v>
      </c>
      <c r="V17" s="54"/>
      <c r="W17" s="54"/>
      <c r="X17" s="95">
        <f>X15-X16</f>
        <v>1588150</v>
      </c>
      <c r="Y17" s="54" t="s">
        <v>4</v>
      </c>
      <c r="Z17" s="1" t="s">
        <v>24</v>
      </c>
      <c r="AA17" s="1"/>
      <c r="AB17" s="1"/>
      <c r="AC17" s="27">
        <f>CEILING((AC12*0.2),100)</f>
        <v>1277300</v>
      </c>
      <c r="AD17" s="1" t="s">
        <v>4</v>
      </c>
      <c r="AE17" s="1" t="s">
        <v>24</v>
      </c>
      <c r="AF17" s="1"/>
      <c r="AG17" s="1"/>
      <c r="AH17" s="27">
        <f>CEILING((AH12*0.2),100)</f>
        <v>937400</v>
      </c>
      <c r="AI17" s="1" t="s">
        <v>4</v>
      </c>
    </row>
    <row r="18" spans="2:37">
      <c r="B18" s="11" t="s">
        <v>19</v>
      </c>
      <c r="C18" s="73" t="s">
        <v>20</v>
      </c>
      <c r="D18" s="72">
        <v>200</v>
      </c>
      <c r="E18" s="13">
        <v>323000</v>
      </c>
      <c r="H18" s="36" t="s">
        <v>50</v>
      </c>
      <c r="I18" s="37" t="s">
        <v>23</v>
      </c>
      <c r="J18" s="69">
        <v>300</v>
      </c>
      <c r="K18" s="38">
        <v>52500</v>
      </c>
      <c r="N18" s="36" t="s">
        <v>19</v>
      </c>
      <c r="O18" s="37" t="s">
        <v>20</v>
      </c>
      <c r="P18" s="68">
        <v>400</v>
      </c>
      <c r="Q18" s="38">
        <v>14000</v>
      </c>
      <c r="Z18" s="2" t="s">
        <v>98</v>
      </c>
      <c r="AA18" s="22"/>
      <c r="AB18" s="22"/>
      <c r="AC18" s="14">
        <f>AC17-AC19</f>
        <v>1175100</v>
      </c>
      <c r="AD18" s="2" t="s">
        <v>4</v>
      </c>
      <c r="AE18" s="2" t="s">
        <v>98</v>
      </c>
      <c r="AF18" s="22"/>
      <c r="AG18" s="22"/>
      <c r="AH18" s="14">
        <f>AH17-AH19</f>
        <v>862400</v>
      </c>
      <c r="AI18" s="2" t="s">
        <v>4</v>
      </c>
    </row>
    <row r="19" spans="2:37">
      <c r="B19" s="11" t="s">
        <v>30</v>
      </c>
      <c r="C19" s="73" t="s">
        <v>31</v>
      </c>
      <c r="D19" s="72">
        <v>300</v>
      </c>
      <c r="E19" s="13">
        <v>1720800</v>
      </c>
      <c r="H19" s="99" t="s">
        <v>25</v>
      </c>
      <c r="I19" s="101"/>
      <c r="J19" s="100"/>
      <c r="K19" s="13">
        <f>SUM(K17:K18)</f>
        <v>70500</v>
      </c>
      <c r="N19" s="36" t="s">
        <v>50</v>
      </c>
      <c r="O19" s="37" t="s">
        <v>23</v>
      </c>
      <c r="P19" s="69">
        <v>300</v>
      </c>
      <c r="Q19" s="38">
        <v>73200</v>
      </c>
      <c r="Z19" s="2" t="s">
        <v>99</v>
      </c>
      <c r="AC19" s="14">
        <f>CEILING((AC17*0.08),100)</f>
        <v>102200</v>
      </c>
      <c r="AD19" s="2" t="s">
        <v>4</v>
      </c>
      <c r="AE19" s="2" t="s">
        <v>99</v>
      </c>
      <c r="AH19" s="14">
        <f>CEILING((AH17*0.08),100)</f>
        <v>75000</v>
      </c>
      <c r="AI19" s="2" t="s">
        <v>4</v>
      </c>
      <c r="AK19" s="14"/>
    </row>
    <row r="20" spans="2:37">
      <c r="B20" s="36" t="s">
        <v>32</v>
      </c>
      <c r="C20" s="74" t="s">
        <v>23</v>
      </c>
      <c r="D20" s="72">
        <v>400</v>
      </c>
      <c r="E20" s="13">
        <v>4500400</v>
      </c>
      <c r="H20" s="16"/>
      <c r="I20" s="16"/>
      <c r="J20" s="16"/>
      <c r="K20" s="3"/>
      <c r="N20" s="98" t="s">
        <v>25</v>
      </c>
      <c r="O20" s="98"/>
      <c r="P20" s="98"/>
      <c r="Q20" s="13">
        <f>SUM(Q18:Q19)</f>
        <v>87200</v>
      </c>
      <c r="Z20" s="1" t="s">
        <v>26</v>
      </c>
      <c r="AA20" s="1"/>
      <c r="AB20" s="1"/>
      <c r="AC20" s="7">
        <f>AC12-AC17</f>
        <v>5109100</v>
      </c>
      <c r="AD20" s="1" t="s">
        <v>4</v>
      </c>
      <c r="AE20" s="1" t="s">
        <v>26</v>
      </c>
      <c r="AF20" s="1"/>
      <c r="AG20" s="1"/>
      <c r="AH20" s="7">
        <f>AH12-AH17</f>
        <v>3749300</v>
      </c>
      <c r="AI20" s="1" t="s">
        <v>4</v>
      </c>
      <c r="AK20" s="14"/>
    </row>
    <row r="21" spans="2:37">
      <c r="B21" s="11" t="s">
        <v>33</v>
      </c>
      <c r="C21" s="73" t="s">
        <v>31</v>
      </c>
      <c r="D21" s="72">
        <v>200</v>
      </c>
      <c r="E21" s="13">
        <v>1147200</v>
      </c>
      <c r="H21" s="1" t="s">
        <v>28</v>
      </c>
      <c r="N21" s="102"/>
      <c r="O21" s="102"/>
      <c r="P21" s="102"/>
      <c r="Q21" s="3"/>
      <c r="U21" s="102"/>
      <c r="V21" s="102"/>
      <c r="W21" s="16"/>
      <c r="X21" s="16"/>
      <c r="Z21" s="39" t="s">
        <v>100</v>
      </c>
      <c r="AA21" s="39"/>
      <c r="AB21" s="39"/>
      <c r="AC21" s="40">
        <f>CEILING((AC12*0.07),100)</f>
        <v>447100</v>
      </c>
      <c r="AD21" s="39" t="s">
        <v>4</v>
      </c>
      <c r="AE21" s="39" t="s">
        <v>100</v>
      </c>
      <c r="AF21" s="39"/>
      <c r="AG21" s="39"/>
      <c r="AH21" s="40">
        <f>CEILING((AH12*0.07),100)</f>
        <v>328100</v>
      </c>
      <c r="AI21" s="39" t="s">
        <v>4</v>
      </c>
    </row>
    <row r="22" spans="2:37">
      <c r="B22" s="11" t="s">
        <v>29</v>
      </c>
      <c r="C22" s="73" t="s">
        <v>20</v>
      </c>
      <c r="D22" s="72">
        <v>50</v>
      </c>
      <c r="E22" s="13">
        <v>80750</v>
      </c>
      <c r="H22" s="99" t="s">
        <v>14</v>
      </c>
      <c r="I22" s="100"/>
      <c r="J22" s="10" t="s">
        <v>15</v>
      </c>
      <c r="K22" s="10" t="s">
        <v>16</v>
      </c>
      <c r="N22" s="1" t="s">
        <v>28</v>
      </c>
      <c r="X22" s="17"/>
      <c r="Z22" s="2" t="s">
        <v>101</v>
      </c>
      <c r="AC22" s="14">
        <f>CEILING((AC20*0.01),100)</f>
        <v>51100</v>
      </c>
      <c r="AD22" s="2" t="s">
        <v>4</v>
      </c>
      <c r="AE22" s="2" t="s">
        <v>101</v>
      </c>
      <c r="AH22" s="14">
        <f>CEILING((AH20*0.01),100)</f>
        <v>37500</v>
      </c>
      <c r="AI22" s="2" t="s">
        <v>4</v>
      </c>
    </row>
    <row r="23" spans="2:37">
      <c r="B23" s="36" t="s">
        <v>50</v>
      </c>
      <c r="C23" s="74" t="s">
        <v>23</v>
      </c>
      <c r="D23" s="72">
        <v>300</v>
      </c>
      <c r="E23" s="13">
        <v>3375300</v>
      </c>
      <c r="H23" s="11" t="s">
        <v>19</v>
      </c>
      <c r="I23" s="12" t="s">
        <v>20</v>
      </c>
      <c r="J23" s="72">
        <v>200</v>
      </c>
      <c r="K23" s="13">
        <v>9000</v>
      </c>
      <c r="N23" s="99" t="s">
        <v>14</v>
      </c>
      <c r="O23" s="100"/>
      <c r="P23" s="10" t="s">
        <v>15</v>
      </c>
      <c r="Q23" s="10" t="s">
        <v>16</v>
      </c>
      <c r="X23" s="17"/>
      <c r="Z23" s="48" t="s">
        <v>102</v>
      </c>
      <c r="AA23" s="48"/>
      <c r="AB23" s="48"/>
      <c r="AC23" s="49">
        <f>AC20-AC21-AC22</f>
        <v>4610900</v>
      </c>
      <c r="AD23" s="48" t="s">
        <v>4</v>
      </c>
      <c r="AE23" s="48" t="s">
        <v>102</v>
      </c>
      <c r="AF23" s="48"/>
      <c r="AG23" s="48"/>
      <c r="AH23" s="49">
        <f>AH20-AH21-AH22</f>
        <v>3383700</v>
      </c>
      <c r="AI23" s="48" t="s">
        <v>4</v>
      </c>
    </row>
    <row r="24" spans="2:37">
      <c r="B24" s="71" t="s">
        <v>92</v>
      </c>
      <c r="C24" s="75" t="s">
        <v>23</v>
      </c>
      <c r="D24" s="72">
        <v>400</v>
      </c>
      <c r="E24" s="76">
        <v>4500400</v>
      </c>
      <c r="H24" s="36" t="s">
        <v>30</v>
      </c>
      <c r="I24" s="37" t="s">
        <v>31</v>
      </c>
      <c r="J24" s="72">
        <v>300</v>
      </c>
      <c r="K24" s="13">
        <v>27000</v>
      </c>
      <c r="N24" s="11" t="s">
        <v>19</v>
      </c>
      <c r="O24" s="12" t="s">
        <v>20</v>
      </c>
      <c r="P24" s="72">
        <v>200</v>
      </c>
      <c r="Q24" s="13">
        <v>7000</v>
      </c>
      <c r="X24" s="17"/>
      <c r="AH24" s="17"/>
    </row>
    <row r="25" spans="2:37">
      <c r="B25" s="11" t="s">
        <v>64</v>
      </c>
      <c r="C25" s="73" t="s">
        <v>23</v>
      </c>
      <c r="D25" s="72">
        <v>200</v>
      </c>
      <c r="E25" s="13">
        <v>2250200</v>
      </c>
      <c r="F25" s="22"/>
      <c r="H25" s="11" t="s">
        <v>32</v>
      </c>
      <c r="I25" s="12" t="s">
        <v>23</v>
      </c>
      <c r="J25" s="72">
        <v>400</v>
      </c>
      <c r="K25" s="13">
        <v>70000</v>
      </c>
      <c r="L25" s="22"/>
      <c r="N25" s="36" t="s">
        <v>30</v>
      </c>
      <c r="O25" s="37" t="s">
        <v>31</v>
      </c>
      <c r="P25" s="72">
        <v>300</v>
      </c>
      <c r="Q25" s="13">
        <v>36600</v>
      </c>
      <c r="X25" s="17"/>
      <c r="AH25" s="17"/>
    </row>
    <row r="26" spans="2:37">
      <c r="B26" s="71" t="s">
        <v>93</v>
      </c>
      <c r="C26" s="73" t="s">
        <v>23</v>
      </c>
      <c r="D26" s="72">
        <v>200</v>
      </c>
      <c r="E26" s="38">
        <v>2250200</v>
      </c>
      <c r="F26" s="22"/>
      <c r="H26" s="11" t="s">
        <v>33</v>
      </c>
      <c r="I26" s="12" t="s">
        <v>31</v>
      </c>
      <c r="J26" s="72">
        <v>200</v>
      </c>
      <c r="K26" s="13">
        <v>18000</v>
      </c>
      <c r="L26" s="22"/>
      <c r="N26" s="11" t="s">
        <v>32</v>
      </c>
      <c r="O26" s="12" t="s">
        <v>23</v>
      </c>
      <c r="P26" s="72">
        <v>400</v>
      </c>
      <c r="Q26" s="13">
        <v>97600</v>
      </c>
      <c r="X26" s="17"/>
      <c r="AH26" s="17"/>
    </row>
    <row r="27" spans="2:37">
      <c r="B27" s="31" t="s">
        <v>25</v>
      </c>
      <c r="C27" s="70"/>
      <c r="D27" s="32"/>
      <c r="E27" s="15">
        <f>SUM(E18:E26)</f>
        <v>20148250</v>
      </c>
      <c r="H27" s="11" t="s">
        <v>29</v>
      </c>
      <c r="I27" s="12" t="s">
        <v>20</v>
      </c>
      <c r="J27" s="72">
        <v>50</v>
      </c>
      <c r="K27" s="13">
        <v>2250</v>
      </c>
      <c r="N27" s="11" t="s">
        <v>33</v>
      </c>
      <c r="O27" s="12" t="s">
        <v>31</v>
      </c>
      <c r="P27" s="72">
        <v>200</v>
      </c>
      <c r="Q27" s="13">
        <v>24400</v>
      </c>
      <c r="X27" s="17"/>
      <c r="AC27" s="17"/>
      <c r="AH27" s="17"/>
    </row>
    <row r="28" spans="2:37">
      <c r="H28" s="36" t="s">
        <v>50</v>
      </c>
      <c r="I28" s="37" t="s">
        <v>23</v>
      </c>
      <c r="J28" s="72">
        <v>300</v>
      </c>
      <c r="K28" s="13">
        <v>52500</v>
      </c>
      <c r="N28" s="11" t="s">
        <v>29</v>
      </c>
      <c r="O28" s="12" t="s">
        <v>20</v>
      </c>
      <c r="P28" s="72">
        <v>50</v>
      </c>
      <c r="Q28" s="13">
        <v>1750</v>
      </c>
      <c r="X28" s="17"/>
      <c r="AC28" s="17"/>
      <c r="AH28" s="17"/>
    </row>
    <row r="29" spans="2:37">
      <c r="B29" s="1" t="s">
        <v>75</v>
      </c>
      <c r="C29" s="1"/>
      <c r="D29" s="1"/>
      <c r="E29" s="7">
        <f>E8-E14-E27</f>
        <v>129929450</v>
      </c>
      <c r="F29" s="1" t="s">
        <v>4</v>
      </c>
      <c r="H29" s="93" t="s">
        <v>92</v>
      </c>
      <c r="I29" s="2" t="s">
        <v>23</v>
      </c>
      <c r="J29" s="72">
        <v>400</v>
      </c>
      <c r="K29" s="76">
        <v>70000</v>
      </c>
      <c r="N29" s="36" t="s">
        <v>50</v>
      </c>
      <c r="O29" s="37" t="s">
        <v>23</v>
      </c>
      <c r="P29" s="72">
        <v>300</v>
      </c>
      <c r="Q29" s="13">
        <v>73200</v>
      </c>
      <c r="X29" s="17"/>
      <c r="AC29" s="17"/>
      <c r="AH29" s="17"/>
    </row>
    <row r="30" spans="2:37">
      <c r="B30" s="77" t="s">
        <v>78</v>
      </c>
      <c r="C30" s="77"/>
      <c r="D30" s="77"/>
      <c r="E30" s="78">
        <f>CEILING((E29*0.6),100)</f>
        <v>77957700</v>
      </c>
      <c r="F30" s="77" t="s">
        <v>4</v>
      </c>
      <c r="H30" s="11" t="s">
        <v>64</v>
      </c>
      <c r="I30" s="12" t="s">
        <v>23</v>
      </c>
      <c r="J30" s="72">
        <v>200</v>
      </c>
      <c r="K30" s="13">
        <v>35000</v>
      </c>
      <c r="N30" s="93" t="s">
        <v>92</v>
      </c>
      <c r="O30" s="2" t="s">
        <v>23</v>
      </c>
      <c r="P30" s="72">
        <v>400</v>
      </c>
      <c r="Q30" s="13">
        <v>97600</v>
      </c>
      <c r="X30" s="17"/>
      <c r="AC30" s="17"/>
      <c r="AH30" s="17"/>
    </row>
    <row r="31" spans="2:37" s="1" customFormat="1">
      <c r="B31" s="77" t="s">
        <v>76</v>
      </c>
      <c r="C31" s="79"/>
      <c r="D31" s="79"/>
      <c r="E31" s="78">
        <f>E29-E30</f>
        <v>51971750</v>
      </c>
      <c r="F31" s="77" t="s">
        <v>4</v>
      </c>
      <c r="G31" s="2"/>
      <c r="H31" s="93" t="s">
        <v>93</v>
      </c>
      <c r="I31" s="2" t="s">
        <v>23</v>
      </c>
      <c r="J31" s="72">
        <v>200</v>
      </c>
      <c r="K31" s="13">
        <v>35000</v>
      </c>
      <c r="L31" s="2"/>
      <c r="M31" s="2"/>
      <c r="N31" s="11" t="s">
        <v>64</v>
      </c>
      <c r="O31" s="12" t="s">
        <v>23</v>
      </c>
      <c r="P31" s="72">
        <v>200</v>
      </c>
      <c r="Q31" s="13">
        <v>48800</v>
      </c>
      <c r="R31" s="2"/>
      <c r="S31" s="2"/>
      <c r="T31" s="2"/>
      <c r="U31" s="102"/>
      <c r="V31" s="102"/>
      <c r="W31" s="102"/>
      <c r="X31" s="3"/>
      <c r="Y31" s="2"/>
      <c r="Z31" s="102"/>
      <c r="AA31" s="102"/>
      <c r="AB31" s="102"/>
      <c r="AC31" s="3"/>
      <c r="AD31" s="2"/>
      <c r="AE31" s="102"/>
      <c r="AF31" s="102"/>
      <c r="AG31" s="102"/>
      <c r="AH31" s="3"/>
      <c r="AI31" s="2"/>
    </row>
    <row r="32" spans="2:37">
      <c r="E32" s="14"/>
      <c r="H32" s="98" t="s">
        <v>25</v>
      </c>
      <c r="I32" s="98"/>
      <c r="J32" s="98"/>
      <c r="K32" s="15">
        <f>SUM(K23:K31)</f>
        <v>318750</v>
      </c>
      <c r="N32" s="93" t="s">
        <v>93</v>
      </c>
      <c r="O32" s="2" t="s">
        <v>23</v>
      </c>
      <c r="P32" s="72">
        <v>200</v>
      </c>
      <c r="Q32" s="13">
        <v>48800</v>
      </c>
      <c r="T32" s="1"/>
    </row>
    <row r="33" spans="2:34">
      <c r="B33" s="4" t="s">
        <v>77</v>
      </c>
      <c r="C33" s="8"/>
      <c r="D33" s="8"/>
      <c r="E33" s="5">
        <f>SUM(E34:E43)</f>
        <v>77957700</v>
      </c>
      <c r="F33" s="4" t="s">
        <v>4</v>
      </c>
      <c r="G33" s="30"/>
      <c r="M33" s="1"/>
      <c r="N33" s="98" t="s">
        <v>25</v>
      </c>
      <c r="O33" s="98"/>
      <c r="P33" s="98"/>
      <c r="Q33" s="15">
        <f>SUM(Q24:Q32)</f>
        <v>435750</v>
      </c>
    </row>
    <row r="34" spans="2:34">
      <c r="B34" s="86" t="s">
        <v>80</v>
      </c>
      <c r="C34" s="87"/>
      <c r="D34" s="87"/>
      <c r="E34" s="88">
        <f>E30-E35-E36-E37-E38-E39-E40-E41-E42-E43</f>
        <v>59713800</v>
      </c>
      <c r="F34" s="87" t="s">
        <v>4</v>
      </c>
      <c r="H34" s="1" t="s">
        <v>34</v>
      </c>
      <c r="I34" s="1"/>
      <c r="J34" s="1"/>
      <c r="K34" s="6">
        <f>CEILING((K10*0.07),100)</f>
        <v>173000</v>
      </c>
      <c r="L34" s="1" t="s">
        <v>4</v>
      </c>
      <c r="M34" s="1"/>
      <c r="S34" s="1"/>
    </row>
    <row r="35" spans="2:34">
      <c r="B35" s="80" t="s">
        <v>81</v>
      </c>
      <c r="C35" s="22"/>
      <c r="D35" s="22"/>
      <c r="E35" s="83"/>
      <c r="F35" s="22" t="s">
        <v>4</v>
      </c>
      <c r="H35" s="1" t="s">
        <v>40</v>
      </c>
      <c r="K35" s="6">
        <f>CEILING((K13*0.025),100)</f>
        <v>46400</v>
      </c>
      <c r="L35" s="1" t="s">
        <v>4</v>
      </c>
      <c r="N35" s="1" t="s">
        <v>34</v>
      </c>
      <c r="Q35" s="9">
        <f>CEILING((Q10*0.07),100)</f>
        <v>581900</v>
      </c>
      <c r="R35" s="1" t="s">
        <v>4</v>
      </c>
      <c r="S35" s="1"/>
    </row>
    <row r="36" spans="2:34">
      <c r="B36" s="80" t="s">
        <v>82</v>
      </c>
      <c r="C36" s="22"/>
      <c r="D36" s="22"/>
      <c r="E36" s="83">
        <v>300000</v>
      </c>
      <c r="F36" s="22" t="s">
        <v>4</v>
      </c>
      <c r="G36" s="8"/>
      <c r="H36" s="25" t="s">
        <v>41</v>
      </c>
      <c r="I36" s="22"/>
      <c r="J36" s="22"/>
      <c r="K36" s="35">
        <f>CEILING((K13*0.025),100)</f>
        <v>46400</v>
      </c>
      <c r="L36" s="25" t="s">
        <v>4</v>
      </c>
      <c r="N36" s="1" t="s">
        <v>40</v>
      </c>
      <c r="Q36" s="9">
        <f>CEILING((Q14*0.025),100)</f>
        <v>166300</v>
      </c>
      <c r="R36" s="1" t="s">
        <v>4</v>
      </c>
    </row>
    <row r="37" spans="2:34">
      <c r="B37" s="80" t="s">
        <v>83</v>
      </c>
      <c r="C37" s="23"/>
      <c r="D37" s="23"/>
      <c r="E37" s="65">
        <v>403200</v>
      </c>
      <c r="F37" s="22" t="s">
        <v>4</v>
      </c>
      <c r="H37" s="25" t="s">
        <v>42</v>
      </c>
      <c r="I37" s="22"/>
      <c r="J37" s="22"/>
      <c r="K37" s="35">
        <f>CEILING((K13*0.025),100)</f>
        <v>46400</v>
      </c>
      <c r="L37" s="25" t="s">
        <v>4</v>
      </c>
      <c r="N37" s="25" t="s">
        <v>41</v>
      </c>
      <c r="Q37" s="9">
        <f>CEILING((Q14*0.025),100)</f>
        <v>166300</v>
      </c>
      <c r="R37" s="1" t="s">
        <v>4</v>
      </c>
    </row>
    <row r="38" spans="2:34">
      <c r="B38" s="80" t="s">
        <v>84</v>
      </c>
      <c r="C38" s="82"/>
      <c r="D38" s="82"/>
      <c r="E38" s="85">
        <f>CEILING((E30*0.05),100)</f>
        <v>3897900</v>
      </c>
      <c r="F38" s="42" t="s">
        <v>4</v>
      </c>
      <c r="H38" s="89" t="s">
        <v>36</v>
      </c>
      <c r="I38" s="90"/>
      <c r="J38" s="90"/>
      <c r="K38" s="91">
        <f>K13-K19-K32-K34-K35-K36-K37</f>
        <v>1151450</v>
      </c>
      <c r="L38" s="89" t="s">
        <v>4</v>
      </c>
      <c r="N38" s="25" t="s">
        <v>42</v>
      </c>
      <c r="Q38" s="9">
        <f>CEILING((Q14*0.025),100)</f>
        <v>166300</v>
      </c>
      <c r="R38" s="1" t="s">
        <v>4</v>
      </c>
    </row>
    <row r="39" spans="2:34">
      <c r="B39" s="80" t="s">
        <v>85</v>
      </c>
      <c r="C39" s="22"/>
      <c r="D39" s="22"/>
      <c r="E39" s="65">
        <f>CEILING((E30*0.05),100)</f>
        <v>3897900</v>
      </c>
      <c r="F39" s="22" t="s">
        <v>4</v>
      </c>
      <c r="H39" s="22"/>
      <c r="I39" s="22"/>
      <c r="J39" s="22"/>
      <c r="K39" s="22"/>
      <c r="L39" s="22"/>
      <c r="N39" s="89" t="s">
        <v>36</v>
      </c>
      <c r="O39" s="24"/>
      <c r="P39" s="24"/>
      <c r="Q39" s="92">
        <f>Q14-Q20-Q33-Q35-Q36-Q37-Q38</f>
        <v>5045450</v>
      </c>
      <c r="R39" s="63" t="s">
        <v>4</v>
      </c>
      <c r="AC39" s="14"/>
      <c r="AH39" s="14"/>
    </row>
    <row r="40" spans="2:34">
      <c r="B40" s="80" t="s">
        <v>86</v>
      </c>
      <c r="C40" s="81"/>
      <c r="D40" s="22"/>
      <c r="E40" s="65">
        <f>CEILING((E30*0.05),100)</f>
        <v>3897900</v>
      </c>
      <c r="F40" s="22" t="s">
        <v>4</v>
      </c>
      <c r="H40" s="43" t="s">
        <v>45</v>
      </c>
      <c r="I40" s="42"/>
      <c r="J40" s="42"/>
      <c r="K40" s="42"/>
      <c r="L40" s="42"/>
      <c r="N40" s="1"/>
      <c r="Q40" s="9"/>
      <c r="R40" s="1"/>
      <c r="T40" s="22"/>
      <c r="AC40" s="6"/>
      <c r="AH40" s="6"/>
    </row>
    <row r="41" spans="2:34">
      <c r="B41" s="80" t="s">
        <v>87</v>
      </c>
      <c r="C41" s="81"/>
      <c r="D41" s="22"/>
      <c r="E41" s="65">
        <f>CEILING((E30*0.025),100)</f>
        <v>1949000</v>
      </c>
      <c r="F41" s="22" t="s">
        <v>4</v>
      </c>
      <c r="H41" s="63" t="s">
        <v>49</v>
      </c>
      <c r="I41" s="61"/>
      <c r="J41" s="61"/>
      <c r="K41" s="84">
        <f>K7</f>
        <v>320000</v>
      </c>
      <c r="L41" s="63" t="s">
        <v>4</v>
      </c>
      <c r="N41" s="44" t="s">
        <v>45</v>
      </c>
      <c r="S41" s="22"/>
      <c r="Z41" s="104"/>
      <c r="AA41" s="104"/>
      <c r="AB41" s="104"/>
      <c r="AC41" s="21"/>
      <c r="AE41" s="104"/>
      <c r="AF41" s="104"/>
      <c r="AG41" s="104"/>
      <c r="AH41" s="21"/>
    </row>
    <row r="42" spans="2:34" ht="21" customHeight="1">
      <c r="B42" s="80" t="s">
        <v>88</v>
      </c>
      <c r="C42" s="81"/>
      <c r="D42" s="22"/>
      <c r="E42" s="65">
        <f>CEILING((E30*0.025),100)</f>
        <v>1949000</v>
      </c>
      <c r="F42" s="22" t="s">
        <v>4</v>
      </c>
      <c r="H42" s="22" t="s">
        <v>46</v>
      </c>
      <c r="I42" s="42"/>
      <c r="J42" s="42"/>
      <c r="K42" s="35">
        <f>CEILING((K41*0.7),100)</f>
        <v>224000</v>
      </c>
      <c r="L42" s="22" t="s">
        <v>4</v>
      </c>
      <c r="N42" s="63" t="s">
        <v>49</v>
      </c>
      <c r="O42" s="63"/>
      <c r="P42" s="63"/>
      <c r="Q42" s="62">
        <f>Q7</f>
        <v>112000</v>
      </c>
      <c r="R42" s="63" t="s">
        <v>4</v>
      </c>
    </row>
    <row r="43" spans="2:34" ht="21" customHeight="1">
      <c r="B43" s="80" t="s">
        <v>89</v>
      </c>
      <c r="C43" s="22"/>
      <c r="D43" s="22"/>
      <c r="E43" s="65">
        <f>CEILING((E30*0.025),100)</f>
        <v>1949000</v>
      </c>
      <c r="F43" s="22" t="s">
        <v>4</v>
      </c>
      <c r="H43" s="22" t="s">
        <v>47</v>
      </c>
      <c r="I43" s="42"/>
      <c r="J43" s="42"/>
      <c r="K43" s="35">
        <f>CEILING((K41*0.2),100)</f>
        <v>64000</v>
      </c>
      <c r="L43" s="22" t="s">
        <v>4</v>
      </c>
      <c r="N43" s="22" t="s">
        <v>46</v>
      </c>
      <c r="O43" s="22"/>
      <c r="P43" s="22"/>
      <c r="Q43" s="6">
        <f>CEILING((Q42*0.7),100)</f>
        <v>78400</v>
      </c>
      <c r="R43" s="22" t="s">
        <v>4</v>
      </c>
    </row>
    <row r="44" spans="2:34" ht="21" customHeight="1">
      <c r="H44" s="22" t="s">
        <v>48</v>
      </c>
      <c r="I44" s="22"/>
      <c r="J44" s="22"/>
      <c r="K44" s="35">
        <f>CEILING((K41*0.1),100)</f>
        <v>32000</v>
      </c>
      <c r="L44" s="22" t="s">
        <v>4</v>
      </c>
      <c r="N44" s="22" t="s">
        <v>47</v>
      </c>
      <c r="O44" s="22"/>
      <c r="P44" s="22"/>
      <c r="Q44" s="6">
        <f>CEILING((Q42*0.2),100)</f>
        <v>22400</v>
      </c>
      <c r="R44" s="22" t="s">
        <v>4</v>
      </c>
    </row>
    <row r="45" spans="2:34" ht="21" customHeight="1">
      <c r="B45" s="18" t="s">
        <v>35</v>
      </c>
      <c r="C45" s="19"/>
      <c r="D45" s="19"/>
      <c r="E45" s="20">
        <f>SUM(E46:E47)</f>
        <v>51971750</v>
      </c>
      <c r="F45" s="18" t="s">
        <v>4</v>
      </c>
      <c r="N45" s="2" t="s">
        <v>48</v>
      </c>
      <c r="Q45" s="6">
        <f>CEILING((Q42*0.1),100)</f>
        <v>11200</v>
      </c>
      <c r="R45" s="22" t="s">
        <v>4</v>
      </c>
    </row>
    <row r="46" spans="2:34">
      <c r="B46" s="2" t="s">
        <v>90</v>
      </c>
      <c r="E46" s="85">
        <f>E31-E47</f>
        <v>42876650</v>
      </c>
      <c r="F46" s="2" t="s">
        <v>4</v>
      </c>
    </row>
    <row r="47" spans="2:34">
      <c r="B47" s="2" t="s">
        <v>91</v>
      </c>
      <c r="E47" s="85">
        <f>CEILING((E29*0.07),100)</f>
        <v>9095100</v>
      </c>
      <c r="F47" s="2" t="s">
        <v>4</v>
      </c>
    </row>
    <row r="48" spans="2:34">
      <c r="E48" s="35"/>
    </row>
    <row r="49" spans="2:30" ht="21" customHeight="1">
      <c r="B49" s="25" t="s">
        <v>45</v>
      </c>
      <c r="E49" s="6"/>
      <c r="F49" s="14"/>
    </row>
    <row r="50" spans="2:30">
      <c r="B50" s="63" t="s">
        <v>49</v>
      </c>
      <c r="C50" s="63"/>
      <c r="D50" s="63"/>
      <c r="E50" s="62">
        <f>E7</f>
        <v>8160000</v>
      </c>
      <c r="F50" s="63" t="s">
        <v>4</v>
      </c>
    </row>
    <row r="51" spans="2:30" ht="21" customHeight="1">
      <c r="B51" s="22" t="s">
        <v>46</v>
      </c>
      <c r="C51" s="22"/>
      <c r="D51" s="22"/>
      <c r="E51" s="6">
        <f>CEILING((E50*0.7),100)</f>
        <v>5712000</v>
      </c>
      <c r="F51" s="22" t="s">
        <v>4</v>
      </c>
    </row>
    <row r="52" spans="2:30">
      <c r="B52" s="22" t="s">
        <v>47</v>
      </c>
      <c r="C52" s="22"/>
      <c r="D52" s="22"/>
      <c r="E52" s="6">
        <f>CEILING((E50*0.2),100)</f>
        <v>1632000</v>
      </c>
      <c r="F52" s="22" t="s">
        <v>4</v>
      </c>
    </row>
    <row r="53" spans="2:30">
      <c r="B53" s="2" t="s">
        <v>48</v>
      </c>
      <c r="E53" s="6">
        <f>CEILING((E50*0.1),100)</f>
        <v>816000</v>
      </c>
      <c r="F53" s="22" t="s">
        <v>4</v>
      </c>
    </row>
    <row r="58" spans="2:30">
      <c r="U58" s="23" t="s">
        <v>53</v>
      </c>
    </row>
    <row r="59" spans="2:30">
      <c r="U59" s="4" t="s">
        <v>54</v>
      </c>
    </row>
    <row r="60" spans="2:30">
      <c r="H60" s="23" t="s">
        <v>51</v>
      </c>
      <c r="I60" s="8"/>
      <c r="J60" s="8"/>
      <c r="K60" s="45"/>
      <c r="L60" s="4"/>
      <c r="N60" s="23" t="s">
        <v>69</v>
      </c>
      <c r="O60" s="8"/>
      <c r="P60" s="8"/>
      <c r="Q60" s="45"/>
      <c r="R60" s="4"/>
      <c r="U60" s="50" t="s">
        <v>65</v>
      </c>
      <c r="V60" s="50"/>
      <c r="W60" s="50"/>
      <c r="X60" s="27">
        <f>X11</f>
        <v>1604250</v>
      </c>
      <c r="Y60" s="50" t="s">
        <v>4</v>
      </c>
      <c r="Z60" s="23" t="s">
        <v>53</v>
      </c>
    </row>
    <row r="61" spans="2:30">
      <c r="H61" s="4" t="s">
        <v>52</v>
      </c>
      <c r="N61" s="4" t="s">
        <v>70</v>
      </c>
      <c r="U61" s="4" t="s">
        <v>66</v>
      </c>
      <c r="V61" s="8"/>
      <c r="W61" s="8"/>
      <c r="X61" s="29">
        <v>58480</v>
      </c>
      <c r="Y61" s="4" t="s">
        <v>4</v>
      </c>
      <c r="Z61" s="4" t="s">
        <v>54</v>
      </c>
    </row>
    <row r="62" spans="2:30">
      <c r="H62" s="55" t="s">
        <v>62</v>
      </c>
      <c r="I62" s="58"/>
      <c r="J62" s="58"/>
      <c r="K62" s="59">
        <f>K36</f>
        <v>46400</v>
      </c>
      <c r="L62" s="50" t="s">
        <v>4</v>
      </c>
      <c r="N62" s="55" t="s">
        <v>71</v>
      </c>
      <c r="O62" s="58"/>
      <c r="P62" s="58"/>
      <c r="Q62" s="59">
        <f>Q39</f>
        <v>5045450</v>
      </c>
      <c r="R62" s="50" t="s">
        <v>4</v>
      </c>
      <c r="U62" s="46" t="s">
        <v>67</v>
      </c>
      <c r="V62" s="46"/>
      <c r="W62" s="52"/>
      <c r="X62" s="53">
        <f>X60-X61</f>
        <v>1545770</v>
      </c>
      <c r="Y62" s="46" t="s">
        <v>4</v>
      </c>
      <c r="Z62" s="50" t="s">
        <v>56</v>
      </c>
      <c r="AA62" s="50"/>
      <c r="AB62" s="50"/>
      <c r="AC62" s="56">
        <f>AC23</f>
        <v>4610900</v>
      </c>
      <c r="AD62" s="50" t="s">
        <v>4</v>
      </c>
    </row>
    <row r="63" spans="2:30">
      <c r="H63" s="4" t="s">
        <v>63</v>
      </c>
      <c r="I63" s="4"/>
      <c r="J63" s="4"/>
      <c r="K63" s="5">
        <v>1914800</v>
      </c>
      <c r="L63" s="4" t="s">
        <v>4</v>
      </c>
      <c r="N63" s="4" t="s">
        <v>72</v>
      </c>
      <c r="O63" s="4"/>
      <c r="P63" s="4"/>
      <c r="Q63" s="5">
        <v>2785600</v>
      </c>
      <c r="R63" s="4" t="s">
        <v>4</v>
      </c>
      <c r="Z63" s="4" t="s">
        <v>57</v>
      </c>
      <c r="AA63" s="4"/>
      <c r="AB63" s="4"/>
      <c r="AC63" s="28">
        <v>1076100</v>
      </c>
      <c r="AD63" s="4" t="s">
        <v>4</v>
      </c>
    </row>
    <row r="64" spans="2:30">
      <c r="H64" s="46" t="s">
        <v>61</v>
      </c>
      <c r="I64" s="46"/>
      <c r="J64" s="46"/>
      <c r="K64" s="60">
        <f>K62-K63</f>
        <v>-1868400</v>
      </c>
      <c r="L64" s="46" t="s">
        <v>4</v>
      </c>
      <c r="N64" s="46" t="s">
        <v>73</v>
      </c>
      <c r="O64" s="46"/>
      <c r="P64" s="46"/>
      <c r="Q64" s="60">
        <f>Q62-Q63</f>
        <v>2259850</v>
      </c>
      <c r="R64" s="46" t="s">
        <v>4</v>
      </c>
      <c r="Z64" s="46" t="s">
        <v>58</v>
      </c>
      <c r="AA64" s="46"/>
      <c r="AB64" s="46"/>
      <c r="AC64" s="57">
        <f>AC62-AC63</f>
        <v>3534800</v>
      </c>
      <c r="AD64" s="46" t="s">
        <v>4</v>
      </c>
    </row>
    <row r="65" spans="26:30">
      <c r="Z65" s="50" t="s">
        <v>60</v>
      </c>
      <c r="AA65" s="50"/>
      <c r="AB65" s="50"/>
      <c r="AC65" s="51">
        <f>AC15</f>
        <v>1177200</v>
      </c>
      <c r="AD65" s="50" t="s">
        <v>4</v>
      </c>
    </row>
    <row r="66" spans="26:30">
      <c r="Z66" s="4" t="s">
        <v>55</v>
      </c>
      <c r="AA66" s="4"/>
      <c r="AB66" s="4"/>
      <c r="AC66" s="5">
        <v>216000</v>
      </c>
      <c r="AD66" s="4" t="s">
        <v>4</v>
      </c>
    </row>
    <row r="67" spans="26:30">
      <c r="Z67" s="46" t="s">
        <v>59</v>
      </c>
      <c r="AA67" s="46"/>
      <c r="AB67" s="46"/>
      <c r="AC67" s="47">
        <f>AC65-AC66</f>
        <v>961200</v>
      </c>
      <c r="AD67" s="46" t="s">
        <v>4</v>
      </c>
    </row>
  </sheetData>
  <mergeCells count="27">
    <mergeCell ref="AE41:AG41"/>
    <mergeCell ref="AE31:AG31"/>
    <mergeCell ref="N17:O17"/>
    <mergeCell ref="N21:P21"/>
    <mergeCell ref="Z31:AB31"/>
    <mergeCell ref="Z41:AB41"/>
    <mergeCell ref="N33:P33"/>
    <mergeCell ref="U21:V21"/>
    <mergeCell ref="U31:W31"/>
    <mergeCell ref="B1:F1"/>
    <mergeCell ref="H1:L1"/>
    <mergeCell ref="N1:R1"/>
    <mergeCell ref="Z1:AD1"/>
    <mergeCell ref="AE1:AI1"/>
    <mergeCell ref="U1:Y1"/>
    <mergeCell ref="B2:F2"/>
    <mergeCell ref="H2:L2"/>
    <mergeCell ref="N2:R2"/>
    <mergeCell ref="Z2:AD2"/>
    <mergeCell ref="AE2:AI2"/>
    <mergeCell ref="U2:Y2"/>
    <mergeCell ref="H32:J32"/>
    <mergeCell ref="N23:O23"/>
    <mergeCell ref="H22:I22"/>
    <mergeCell ref="N20:P20"/>
    <mergeCell ref="H16:I16"/>
    <mergeCell ref="H19:J19"/>
  </mergeCells>
  <printOptions horizontalCentered="1"/>
  <pageMargins left="0.70866141732283472" right="0.70866141732283472" top="0.43307086614173229" bottom="0.31496062992125984" header="0.31496062992125984" footer="0.15748031496062992"/>
  <pageSetup paperSize="9" scale="68" orientation="portrait" r:id="rId1"/>
  <colBreaks count="3" manualBreakCount="3">
    <brk id="19" max="53" man="1"/>
    <brk id="25" max="53" man="1"/>
    <brk id="3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บริหารธุรกิจ</vt:lpstr>
      <vt:lpstr>บริหารธุรกิจ!Print_Area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กาญจนา ชื่นอุรา</cp:lastModifiedBy>
  <cp:lastPrinted>2024-03-06T01:52:29Z</cp:lastPrinted>
  <dcterms:created xsi:type="dcterms:W3CDTF">2015-04-28T03:46:36Z</dcterms:created>
  <dcterms:modified xsi:type="dcterms:W3CDTF">2024-03-06T01:52:32Z</dcterms:modified>
</cp:coreProperties>
</file>